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ael\Desktop\Koulu\HU\Global Entrepreneurship\"/>
    </mc:Choice>
  </mc:AlternateContent>
  <bookViews>
    <workbookView xWindow="0" yWindow="0" windowWidth="23040" windowHeight="9084"/>
  </bookViews>
  <sheets>
    <sheet name="Period 0" sheetId="1" r:id="rId1"/>
    <sheet name="Period 1" sheetId="2" r:id="rId2"/>
    <sheet name="Period 2" sheetId="3" r:id="rId3"/>
    <sheet name="Period 3" sheetId="4" r:id="rId4"/>
    <sheet name="Period 4" sheetId="5" r:id="rId5"/>
  </sheets>
  <calcPr calcId="171027"/>
</workbook>
</file>

<file path=xl/calcChain.xml><?xml version="1.0" encoding="utf-8"?>
<calcChain xmlns="http://schemas.openxmlformats.org/spreadsheetml/2006/main">
  <c r="M21" i="3" l="1"/>
  <c r="M26" i="4"/>
  <c r="G26" i="4"/>
  <c r="G21" i="3"/>
  <c r="C8" i="1"/>
  <c r="D8" i="1"/>
  <c r="E8" i="1"/>
  <c r="F8" i="1"/>
  <c r="G8" i="1"/>
  <c r="H8" i="1"/>
  <c r="I8" i="1"/>
  <c r="J8" i="1"/>
  <c r="K8" i="1"/>
  <c r="L8" i="1"/>
  <c r="M8" i="1"/>
  <c r="B8" i="1"/>
  <c r="B22" i="5"/>
  <c r="C22" i="5"/>
  <c r="D22" i="5"/>
  <c r="E22" i="5"/>
  <c r="F22" i="5"/>
  <c r="G22" i="5"/>
  <c r="H22" i="5"/>
  <c r="I22" i="5"/>
  <c r="J22" i="5"/>
  <c r="K22" i="5"/>
  <c r="L22" i="5"/>
  <c r="M22" i="5"/>
  <c r="C26" i="4"/>
  <c r="D26" i="4"/>
  <c r="E26" i="4"/>
  <c r="F26" i="4"/>
  <c r="H26" i="4"/>
  <c r="I26" i="4"/>
  <c r="J26" i="4"/>
  <c r="K26" i="4"/>
  <c r="L26" i="4"/>
  <c r="B26" i="4"/>
  <c r="C21" i="3"/>
  <c r="D21" i="3"/>
  <c r="E21" i="3"/>
  <c r="F21" i="3"/>
  <c r="H21" i="3"/>
  <c r="I21" i="3"/>
  <c r="J21" i="3"/>
  <c r="K21" i="3"/>
  <c r="L21" i="3"/>
  <c r="B21" i="3"/>
  <c r="C21" i="2"/>
  <c r="D21" i="2"/>
  <c r="E21" i="2"/>
  <c r="F21" i="2"/>
  <c r="G21" i="2"/>
  <c r="H21" i="2"/>
  <c r="I21" i="2"/>
  <c r="J21" i="2"/>
  <c r="K21" i="2"/>
  <c r="L21" i="2"/>
  <c r="M21" i="2"/>
  <c r="B21" i="2"/>
  <c r="D29" i="1"/>
  <c r="E29" i="1"/>
  <c r="F29" i="1"/>
  <c r="G29" i="1"/>
  <c r="H29" i="1"/>
  <c r="I29" i="1"/>
  <c r="J29" i="1"/>
  <c r="K29" i="1"/>
  <c r="L29" i="1"/>
  <c r="M29" i="1"/>
  <c r="C29" i="1"/>
  <c r="E15" i="5" l="1"/>
  <c r="F15" i="5"/>
  <c r="I15" i="5"/>
  <c r="J15" i="5"/>
  <c r="M15" i="5"/>
  <c r="M13" i="5"/>
  <c r="M16" i="5" s="1"/>
  <c r="C13" i="5"/>
  <c r="D13" i="5"/>
  <c r="E13" i="5"/>
  <c r="E16" i="5" s="1"/>
  <c r="F13" i="5"/>
  <c r="F16" i="5" s="1"/>
  <c r="G13" i="5"/>
  <c r="H13" i="5"/>
  <c r="I13" i="5"/>
  <c r="I16" i="5" s="1"/>
  <c r="J13" i="5"/>
  <c r="J16" i="5" s="1"/>
  <c r="K13" i="5"/>
  <c r="L13" i="5"/>
  <c r="B13" i="5"/>
  <c r="C11" i="5"/>
  <c r="D11" i="5"/>
  <c r="E11" i="5"/>
  <c r="F11" i="5"/>
  <c r="G11" i="5"/>
  <c r="H11" i="5"/>
  <c r="I11" i="5"/>
  <c r="J11" i="5"/>
  <c r="K11" i="5"/>
  <c r="L11" i="5"/>
  <c r="M11" i="5"/>
  <c r="B11" i="5"/>
  <c r="C10" i="5"/>
  <c r="D10" i="5"/>
  <c r="E10" i="5"/>
  <c r="F10" i="5"/>
  <c r="G10" i="5"/>
  <c r="H10" i="5"/>
  <c r="I10" i="5"/>
  <c r="J10" i="5"/>
  <c r="K10" i="5"/>
  <c r="L10" i="5"/>
  <c r="M10" i="5"/>
  <c r="B10" i="5"/>
  <c r="C9" i="5"/>
  <c r="D9" i="5"/>
  <c r="E9" i="5"/>
  <c r="F9" i="5"/>
  <c r="G9" i="5"/>
  <c r="H9" i="5"/>
  <c r="I9" i="5"/>
  <c r="J9" i="5"/>
  <c r="K9" i="5"/>
  <c r="L9" i="5"/>
  <c r="M9" i="5"/>
  <c r="B9" i="5"/>
  <c r="C7" i="5"/>
  <c r="D7" i="5"/>
  <c r="E7" i="5"/>
  <c r="F7" i="5"/>
  <c r="G7" i="5"/>
  <c r="H7" i="5"/>
  <c r="I7" i="5"/>
  <c r="J7" i="5"/>
  <c r="K7" i="5"/>
  <c r="L7" i="5"/>
  <c r="M7" i="5"/>
  <c r="B7" i="5"/>
  <c r="C6" i="5"/>
  <c r="D6" i="5"/>
  <c r="E6" i="5"/>
  <c r="F6" i="5"/>
  <c r="G6" i="5"/>
  <c r="H6" i="5"/>
  <c r="I6" i="5"/>
  <c r="J6" i="5"/>
  <c r="K6" i="5"/>
  <c r="L6" i="5"/>
  <c r="M6" i="5"/>
  <c r="B6" i="5"/>
  <c r="C4" i="5"/>
  <c r="C16" i="5" s="1"/>
  <c r="D4" i="5"/>
  <c r="E4" i="5"/>
  <c r="F4" i="5"/>
  <c r="G4" i="5"/>
  <c r="G16" i="5" s="1"/>
  <c r="H4" i="5"/>
  <c r="I4" i="5"/>
  <c r="J4" i="5"/>
  <c r="K4" i="5"/>
  <c r="K16" i="5" s="1"/>
  <c r="L4" i="5"/>
  <c r="M4" i="5"/>
  <c r="C5" i="5"/>
  <c r="C15" i="5" s="1"/>
  <c r="D5" i="5"/>
  <c r="D15" i="5" s="1"/>
  <c r="E5" i="5"/>
  <c r="F5" i="5"/>
  <c r="G5" i="5"/>
  <c r="G15" i="5" s="1"/>
  <c r="H5" i="5"/>
  <c r="H15" i="5" s="1"/>
  <c r="I5" i="5"/>
  <c r="J5" i="5"/>
  <c r="K5" i="5"/>
  <c r="K15" i="5" s="1"/>
  <c r="L5" i="5"/>
  <c r="L15" i="5" s="1"/>
  <c r="M5" i="5"/>
  <c r="B5" i="5"/>
  <c r="B4" i="5"/>
  <c r="J15" i="4"/>
  <c r="F15" i="4"/>
  <c r="K15" i="4"/>
  <c r="C13" i="4"/>
  <c r="D13" i="4"/>
  <c r="E13" i="4"/>
  <c r="F13" i="4"/>
  <c r="G13" i="4"/>
  <c r="H13" i="4"/>
  <c r="I13" i="4"/>
  <c r="J13" i="4"/>
  <c r="K13" i="4"/>
  <c r="L13" i="4"/>
  <c r="M13" i="4"/>
  <c r="B13" i="4"/>
  <c r="C11" i="4"/>
  <c r="D11" i="4"/>
  <c r="E11" i="4"/>
  <c r="F11" i="4"/>
  <c r="G11" i="4"/>
  <c r="H11" i="4"/>
  <c r="I11" i="4"/>
  <c r="J11" i="4"/>
  <c r="K11" i="4"/>
  <c r="L11" i="4"/>
  <c r="M11" i="4"/>
  <c r="B11" i="4"/>
  <c r="C10" i="4"/>
  <c r="D10" i="4"/>
  <c r="E10" i="4"/>
  <c r="F10" i="4"/>
  <c r="G10" i="4"/>
  <c r="H10" i="4"/>
  <c r="I10" i="4"/>
  <c r="J10" i="4"/>
  <c r="K10" i="4"/>
  <c r="L10" i="4"/>
  <c r="M10" i="4"/>
  <c r="B10" i="4"/>
  <c r="C9" i="4"/>
  <c r="D9" i="4"/>
  <c r="E9" i="4"/>
  <c r="F9" i="4"/>
  <c r="G9" i="4"/>
  <c r="H9" i="4"/>
  <c r="I9" i="4"/>
  <c r="J9" i="4"/>
  <c r="K9" i="4"/>
  <c r="L9" i="4"/>
  <c r="M9" i="4"/>
  <c r="B9" i="4"/>
  <c r="C7" i="4"/>
  <c r="D7" i="4"/>
  <c r="E7" i="4"/>
  <c r="F7" i="4"/>
  <c r="G7" i="4"/>
  <c r="H7" i="4"/>
  <c r="I7" i="4"/>
  <c r="J7" i="4"/>
  <c r="K7" i="4"/>
  <c r="L7" i="4"/>
  <c r="M7" i="4"/>
  <c r="B7" i="4"/>
  <c r="C6" i="4"/>
  <c r="D6" i="4"/>
  <c r="E6" i="4"/>
  <c r="F6" i="4"/>
  <c r="G6" i="4"/>
  <c r="H6" i="4"/>
  <c r="I6" i="4"/>
  <c r="J6" i="4"/>
  <c r="K6" i="4"/>
  <c r="L6" i="4"/>
  <c r="M6" i="4"/>
  <c r="B6" i="4"/>
  <c r="C4" i="4"/>
  <c r="D4" i="4"/>
  <c r="E16" i="4" s="1"/>
  <c r="E4" i="4"/>
  <c r="F4" i="4"/>
  <c r="G16" i="4" s="1"/>
  <c r="G4" i="4"/>
  <c r="H4" i="4"/>
  <c r="I16" i="4" s="1"/>
  <c r="I4" i="4"/>
  <c r="J4" i="4"/>
  <c r="K16" i="4" s="1"/>
  <c r="K4" i="4"/>
  <c r="L16" i="4" s="1"/>
  <c r="L4" i="4"/>
  <c r="M16" i="4" s="1"/>
  <c r="M4" i="4"/>
  <c r="C5" i="4"/>
  <c r="C15" i="4" s="1"/>
  <c r="D5" i="4"/>
  <c r="D15" i="4" s="1"/>
  <c r="E5" i="4"/>
  <c r="E15" i="4" s="1"/>
  <c r="F5" i="4"/>
  <c r="G5" i="4"/>
  <c r="G15" i="4" s="1"/>
  <c r="H5" i="4"/>
  <c r="H15" i="4" s="1"/>
  <c r="I5" i="4"/>
  <c r="I15" i="4" s="1"/>
  <c r="J5" i="4"/>
  <c r="K5" i="4"/>
  <c r="L5" i="4"/>
  <c r="L15" i="4" s="1"/>
  <c r="M5" i="4"/>
  <c r="M15" i="4" s="1"/>
  <c r="B5" i="4"/>
  <c r="B4" i="4"/>
  <c r="D14" i="3"/>
  <c r="C6" i="2"/>
  <c r="D6" i="2"/>
  <c r="E6" i="2"/>
  <c r="F6" i="2"/>
  <c r="G6" i="2"/>
  <c r="H6" i="2"/>
  <c r="I6" i="2"/>
  <c r="J6" i="2"/>
  <c r="K6" i="2"/>
  <c r="L6" i="2"/>
  <c r="M6" i="2"/>
  <c r="B6" i="2"/>
  <c r="C6" i="3"/>
  <c r="D6" i="3"/>
  <c r="D15" i="3" s="1"/>
  <c r="E6" i="3"/>
  <c r="F6" i="3"/>
  <c r="G6" i="3"/>
  <c r="H6" i="3"/>
  <c r="I6" i="3"/>
  <c r="J6" i="3"/>
  <c r="K6" i="3"/>
  <c r="L6" i="3"/>
  <c r="M6" i="3"/>
  <c r="B6" i="3"/>
  <c r="C7" i="3"/>
  <c r="D7" i="3"/>
  <c r="E7" i="3"/>
  <c r="F7" i="3"/>
  <c r="G7" i="3"/>
  <c r="H7" i="3"/>
  <c r="I7" i="3"/>
  <c r="J7" i="3"/>
  <c r="K7" i="3"/>
  <c r="L7" i="3"/>
  <c r="M7" i="3"/>
  <c r="B7" i="3"/>
  <c r="C9" i="3"/>
  <c r="D9" i="3"/>
  <c r="E9" i="3"/>
  <c r="F9" i="3"/>
  <c r="G9" i="3"/>
  <c r="H9" i="3"/>
  <c r="I9" i="3"/>
  <c r="J9" i="3"/>
  <c r="K9" i="3"/>
  <c r="L9" i="3"/>
  <c r="M9" i="3"/>
  <c r="B9" i="3"/>
  <c r="M12" i="3"/>
  <c r="M5" i="3"/>
  <c r="L5" i="3"/>
  <c r="M4" i="3"/>
  <c r="B4" i="3"/>
  <c r="B14" i="3" s="1"/>
  <c r="B5" i="3"/>
  <c r="B12" i="3"/>
  <c r="C12" i="3"/>
  <c r="D12" i="3"/>
  <c r="E12" i="3"/>
  <c r="F12" i="3"/>
  <c r="G12" i="3"/>
  <c r="H12" i="3"/>
  <c r="I12" i="3"/>
  <c r="J12" i="3"/>
  <c r="K12" i="3"/>
  <c r="L12" i="3"/>
  <c r="C5" i="3"/>
  <c r="D5" i="3"/>
  <c r="E5" i="3"/>
  <c r="F5" i="3"/>
  <c r="G5" i="3"/>
  <c r="H5" i="3"/>
  <c r="I5" i="3"/>
  <c r="J5" i="3"/>
  <c r="K5" i="3"/>
  <c r="K14" i="3" s="1"/>
  <c r="C4" i="3"/>
  <c r="D4" i="3"/>
  <c r="E4" i="3"/>
  <c r="F4" i="3"/>
  <c r="G4" i="3"/>
  <c r="H4" i="3"/>
  <c r="H14" i="3" s="1"/>
  <c r="I4" i="3"/>
  <c r="J4" i="3"/>
  <c r="K4" i="3"/>
  <c r="L4" i="3"/>
  <c r="L14" i="3" s="1"/>
  <c r="H13" i="2"/>
  <c r="C14" i="2"/>
  <c r="C5" i="2"/>
  <c r="D5" i="2"/>
  <c r="E5" i="2"/>
  <c r="F5" i="2"/>
  <c r="G5" i="2"/>
  <c r="H5" i="2"/>
  <c r="I5" i="2"/>
  <c r="J5" i="2"/>
  <c r="K5" i="2"/>
  <c r="L5" i="2"/>
  <c r="M5" i="2"/>
  <c r="B5" i="2"/>
  <c r="B4" i="2"/>
  <c r="C4" i="2"/>
  <c r="C15" i="2" s="1"/>
  <c r="D4" i="2"/>
  <c r="D14" i="2" s="1"/>
  <c r="E4" i="2"/>
  <c r="F4" i="2"/>
  <c r="F14" i="2" s="1"/>
  <c r="G4" i="2"/>
  <c r="H4" i="2"/>
  <c r="I4" i="2"/>
  <c r="J4" i="2"/>
  <c r="J14" i="2" s="1"/>
  <c r="K4" i="2"/>
  <c r="K14" i="2" s="1"/>
  <c r="L4" i="2"/>
  <c r="L14" i="2" s="1"/>
  <c r="M4" i="2"/>
  <c r="B34" i="1"/>
  <c r="E14" i="2"/>
  <c r="I14" i="2"/>
  <c r="M14" i="2"/>
  <c r="E15" i="2"/>
  <c r="I15" i="2"/>
  <c r="M15" i="2"/>
  <c r="C12" i="2"/>
  <c r="D12" i="2"/>
  <c r="E12" i="2"/>
  <c r="F12" i="2"/>
  <c r="G12" i="2"/>
  <c r="H12" i="2"/>
  <c r="I12" i="2"/>
  <c r="J12" i="2"/>
  <c r="K12" i="2"/>
  <c r="L12" i="2"/>
  <c r="M12" i="2"/>
  <c r="B12" i="2"/>
  <c r="C11" i="2"/>
  <c r="D11" i="2"/>
  <c r="E11" i="2"/>
  <c r="F11" i="2"/>
  <c r="G11" i="2"/>
  <c r="H11" i="2"/>
  <c r="I11" i="2"/>
  <c r="J11" i="2"/>
  <c r="K11" i="2"/>
  <c r="L11" i="2"/>
  <c r="M11" i="2"/>
  <c r="B11" i="2"/>
  <c r="C9" i="2"/>
  <c r="D9" i="2"/>
  <c r="E9" i="2"/>
  <c r="F9" i="2"/>
  <c r="G9" i="2"/>
  <c r="H9" i="2"/>
  <c r="I9" i="2"/>
  <c r="J9" i="2"/>
  <c r="K9" i="2"/>
  <c r="L9" i="2"/>
  <c r="M9" i="2"/>
  <c r="B9" i="2"/>
  <c r="C9" i="1"/>
  <c r="D9" i="1"/>
  <c r="E9" i="1"/>
  <c r="F9" i="1"/>
  <c r="G9" i="1"/>
  <c r="H9" i="1"/>
  <c r="H16" i="1" s="1"/>
  <c r="I9" i="1"/>
  <c r="I16" i="1" s="1"/>
  <c r="J9" i="1"/>
  <c r="J16" i="1" s="1"/>
  <c r="K9" i="1"/>
  <c r="L9" i="1"/>
  <c r="L16" i="1" s="1"/>
  <c r="M9" i="1"/>
  <c r="M16" i="1" s="1"/>
  <c r="B9" i="1"/>
  <c r="C7" i="2"/>
  <c r="D7" i="2"/>
  <c r="E7" i="2"/>
  <c r="F7" i="2"/>
  <c r="G7" i="2"/>
  <c r="H7" i="2"/>
  <c r="I7" i="2"/>
  <c r="J7" i="2"/>
  <c r="K7" i="2"/>
  <c r="L7" i="2"/>
  <c r="M7" i="2"/>
  <c r="B7" i="2"/>
  <c r="H11" i="1"/>
  <c r="I11" i="1"/>
  <c r="J11" i="1"/>
  <c r="K11" i="1"/>
  <c r="L11" i="1"/>
  <c r="M11" i="1"/>
  <c r="G11" i="1"/>
  <c r="G16" i="1"/>
  <c r="C23" i="1"/>
  <c r="D23" i="1"/>
  <c r="E23" i="1"/>
  <c r="F23" i="1"/>
  <c r="G23" i="1"/>
  <c r="H23" i="1"/>
  <c r="I23" i="1"/>
  <c r="J23" i="1"/>
  <c r="K23" i="1"/>
  <c r="L23" i="1"/>
  <c r="M23" i="1"/>
  <c r="B21" i="1"/>
  <c r="K16" i="1"/>
  <c r="C15" i="1"/>
  <c r="D15" i="1"/>
  <c r="E15" i="1"/>
  <c r="F15" i="1"/>
  <c r="G15" i="1"/>
  <c r="H15" i="1"/>
  <c r="I15" i="1"/>
  <c r="J15" i="1"/>
  <c r="K15" i="1"/>
  <c r="L15" i="1"/>
  <c r="M15" i="1"/>
  <c r="B15" i="1"/>
  <c r="C14" i="1"/>
  <c r="C16" i="1" s="1"/>
  <c r="D14" i="1"/>
  <c r="D16" i="1" s="1"/>
  <c r="E14" i="1"/>
  <c r="E16" i="1" s="1"/>
  <c r="F14" i="1"/>
  <c r="F16" i="1" s="1"/>
  <c r="G14" i="1"/>
  <c r="H14" i="1"/>
  <c r="I14" i="1"/>
  <c r="J14" i="1"/>
  <c r="K14" i="1"/>
  <c r="L14" i="1"/>
  <c r="M14" i="1"/>
  <c r="B14" i="1"/>
  <c r="B16" i="1" s="1"/>
  <c r="L12" i="1"/>
  <c r="J15" i="3" l="1"/>
  <c r="L15" i="3"/>
  <c r="H15" i="3"/>
  <c r="J16" i="4"/>
  <c r="F16" i="4"/>
  <c r="L16" i="5"/>
  <c r="H16" i="5"/>
  <c r="D16" i="5"/>
  <c r="H16" i="4"/>
  <c r="D16" i="4"/>
  <c r="C14" i="3"/>
  <c r="C15" i="3" s="1"/>
  <c r="L15" i="2"/>
  <c r="D15" i="2"/>
  <c r="H14" i="2"/>
  <c r="H15" i="2" s="1"/>
  <c r="J14" i="3"/>
  <c r="F14" i="3"/>
  <c r="F15" i="3" s="1"/>
  <c r="K15" i="3"/>
  <c r="K15" i="2"/>
  <c r="G14" i="2"/>
  <c r="G15" i="2" s="1"/>
  <c r="M14" i="3"/>
  <c r="M15" i="3" s="1"/>
  <c r="I14" i="3"/>
  <c r="I15" i="3" s="1"/>
  <c r="E14" i="3"/>
  <c r="E15" i="3" s="1"/>
  <c r="B15" i="3"/>
  <c r="G14" i="3"/>
  <c r="G15" i="3" s="1"/>
  <c r="J15" i="2"/>
  <c r="F15" i="2"/>
  <c r="B14" i="2"/>
  <c r="B15" i="2" s="1"/>
  <c r="C16" i="4"/>
  <c r="B15" i="5"/>
  <c r="B16" i="5" s="1"/>
  <c r="B15" i="4"/>
  <c r="B16" i="4" s="1"/>
  <c r="B20" i="1" l="1"/>
  <c r="B23" i="1" s="1"/>
  <c r="B32" i="1" s="1"/>
  <c r="C31" i="1" s="1"/>
  <c r="C32" i="1" s="1"/>
  <c r="D31" i="1" s="1"/>
  <c r="D32" i="1" s="1"/>
  <c r="E31" i="1" s="1"/>
  <c r="E32" i="1" s="1"/>
  <c r="F31" i="1" s="1"/>
  <c r="F32" i="1" s="1"/>
  <c r="G31" i="1" s="1"/>
  <c r="G32" i="1" s="1"/>
  <c r="H31" i="1" s="1"/>
  <c r="H32" i="1" s="1"/>
  <c r="I31" i="1" s="1"/>
  <c r="I32" i="1" s="1"/>
  <c r="J31" i="1" s="1"/>
  <c r="J32" i="1" s="1"/>
  <c r="K31" i="1" s="1"/>
  <c r="K32" i="1" s="1"/>
  <c r="L31" i="1" s="1"/>
  <c r="L32" i="1" s="1"/>
  <c r="M31" i="1" s="1"/>
  <c r="M32" i="1" s="1"/>
  <c r="B23" i="2" s="1"/>
  <c r="B24" i="2" s="1"/>
  <c r="C23" i="2" s="1"/>
  <c r="C24" i="2" s="1"/>
  <c r="D23" i="2" s="1"/>
  <c r="B19" i="4"/>
  <c r="B20" i="4"/>
  <c r="C24" i="4"/>
  <c r="C19" i="3"/>
  <c r="B21" i="4" l="1"/>
  <c r="D24" i="2"/>
  <c r="E23" i="2" s="1"/>
  <c r="E24" i="2" l="1"/>
  <c r="F23" i="2" s="1"/>
  <c r="F24" i="2" l="1"/>
  <c r="G23" i="2" s="1"/>
  <c r="G24" i="2" l="1"/>
  <c r="H23" i="2" s="1"/>
  <c r="H24" i="2" l="1"/>
  <c r="I23" i="2" s="1"/>
  <c r="I24" i="2" l="1"/>
  <c r="J23" i="2" s="1"/>
  <c r="J24" i="2" l="1"/>
  <c r="K23" i="2" s="1"/>
  <c r="K24" i="2" l="1"/>
  <c r="L23" i="2" s="1"/>
  <c r="L24" i="2" l="1"/>
  <c r="M23" i="2" s="1"/>
  <c r="M24" i="2" s="1"/>
  <c r="B23" i="3" s="1"/>
  <c r="B24" i="3" s="1"/>
  <c r="C23" i="3" s="1"/>
  <c r="C24" i="3" s="1"/>
  <c r="D23" i="3" s="1"/>
  <c r="D24" i="3" s="1"/>
  <c r="E23" i="3" s="1"/>
  <c r="E24" i="3" s="1"/>
  <c r="F23" i="3" s="1"/>
  <c r="F24" i="3" s="1"/>
  <c r="G23" i="3" s="1"/>
  <c r="G24" i="3" l="1"/>
  <c r="H23" i="3" s="1"/>
  <c r="H24" i="3" s="1"/>
  <c r="I23" i="3" s="1"/>
  <c r="I24" i="3" s="1"/>
  <c r="J23" i="3" s="1"/>
  <c r="J24" i="3" s="1"/>
  <c r="K23" i="3" s="1"/>
  <c r="K24" i="3" s="1"/>
  <c r="L23" i="3" s="1"/>
  <c r="L24" i="3" s="1"/>
  <c r="M23" i="3" s="1"/>
  <c r="M24" i="3" s="1"/>
  <c r="B28" i="4" s="1"/>
  <c r="B29" i="4" s="1"/>
  <c r="C28" i="4" s="1"/>
  <c r="C29" i="4" s="1"/>
  <c r="D28" i="4" s="1"/>
  <c r="D29" i="4" s="1"/>
  <c r="E28" i="4" s="1"/>
  <c r="E29" i="4" s="1"/>
  <c r="F28" i="4" s="1"/>
  <c r="F29" i="4" s="1"/>
  <c r="G28" i="4" s="1"/>
  <c r="G29" i="4" s="1"/>
  <c r="H28" i="4" s="1"/>
  <c r="H29" i="4" s="1"/>
  <c r="I28" i="4" s="1"/>
  <c r="I29" i="4" s="1"/>
  <c r="J28" i="4" s="1"/>
  <c r="J29" i="4" s="1"/>
  <c r="K28" i="4" s="1"/>
  <c r="K29" i="4" s="1"/>
  <c r="L28" i="4" s="1"/>
  <c r="L29" i="4" s="1"/>
  <c r="M28" i="4" s="1"/>
  <c r="M29" i="4" s="1"/>
  <c r="B24" i="5" s="1"/>
  <c r="B25" i="5" s="1"/>
  <c r="C24" i="5" s="1"/>
  <c r="C25" i="5" s="1"/>
  <c r="D24" i="5" s="1"/>
  <c r="D25" i="5" s="1"/>
  <c r="E24" i="5" s="1"/>
  <c r="E25" i="5" s="1"/>
  <c r="F24" i="5" s="1"/>
  <c r="F25" i="5" s="1"/>
  <c r="G24" i="5" s="1"/>
  <c r="G25" i="5" s="1"/>
  <c r="H24" i="5" s="1"/>
  <c r="H25" i="5" s="1"/>
  <c r="I24" i="5" s="1"/>
  <c r="I25" i="5" s="1"/>
  <c r="J24" i="5" s="1"/>
  <c r="J25" i="5" s="1"/>
  <c r="K24" i="5" s="1"/>
  <c r="K25" i="5" s="1"/>
  <c r="L24" i="5" s="1"/>
  <c r="L25" i="5" s="1"/>
  <c r="M24" i="5" s="1"/>
  <c r="M25" i="5" s="1"/>
</calcChain>
</file>

<file path=xl/sharedStrings.xml><?xml version="1.0" encoding="utf-8"?>
<sst xmlns="http://schemas.openxmlformats.org/spreadsheetml/2006/main" count="182" uniqueCount="61">
  <si>
    <t>Mazingara Ni Afya </t>
  </si>
  <si>
    <t>Cashflow statement y0</t>
  </si>
  <si>
    <t>Operating activities</t>
  </si>
  <si>
    <t>Test renting revenues</t>
  </si>
  <si>
    <t>Test collecting revenues</t>
  </si>
  <si>
    <t>*Security expenses</t>
  </si>
  <si>
    <t>Training And Marketing</t>
  </si>
  <si>
    <t>Elettricity expenses</t>
  </si>
  <si>
    <t>Logistics expenses</t>
  </si>
  <si>
    <t>Wages expense</t>
  </si>
  <si>
    <t>Supply expenses</t>
  </si>
  <si>
    <t>Miscellaneous</t>
  </si>
  <si>
    <t>Insurance expense</t>
  </si>
  <si>
    <t>Income taxes expenses</t>
  </si>
  <si>
    <t>Net cashflow from operating activities</t>
  </si>
  <si>
    <t>Investment activities</t>
  </si>
  <si>
    <t>Purchase Of Land</t>
  </si>
  <si>
    <t>Construction of buildings</t>
  </si>
  <si>
    <t>Purchase of Equipment</t>
  </si>
  <si>
    <t>Licensing</t>
  </si>
  <si>
    <t>Net cashflow fro Investing activities</t>
  </si>
  <si>
    <t>Financial Activities</t>
  </si>
  <si>
    <t>Issue of stock</t>
  </si>
  <si>
    <t>Net cashflow from Investing Activities</t>
  </si>
  <si>
    <t xml:space="preserve">Mazingara Ni Afya </t>
  </si>
  <si>
    <t>Cashflow statement y1</t>
  </si>
  <si>
    <t>Renting revenues</t>
  </si>
  <si>
    <t>Collecting revenues</t>
  </si>
  <si>
    <t>Logistics</t>
  </si>
  <si>
    <t>Wages Expenses</t>
  </si>
  <si>
    <t>Mantainance</t>
  </si>
  <si>
    <t>Insurance</t>
  </si>
  <si>
    <t>Dividends paid</t>
  </si>
  <si>
    <t>Cashflow statement y2</t>
  </si>
  <si>
    <t>Miscellneous</t>
  </si>
  <si>
    <t>Cashflow Statement Y3</t>
  </si>
  <si>
    <t>Depreciation expenses</t>
  </si>
  <si>
    <t>Net cashflow from Investing activities</t>
  </si>
  <si>
    <t>Cashflow statement y4</t>
  </si>
  <si>
    <t>Income tax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</si>
  <si>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</si>
  <si>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</si>
  <si>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</si>
  <si>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</si>
  <si>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</si>
  <si>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</si>
  <si>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</si>
  <si>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</si>
  <si>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</si>
  <si>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</si>
  <si>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</si>
  <si>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</si>
  <si>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Cash at the beginning of the month</t>
  </si>
  <si>
    <t>Cash at the end of the month</t>
  </si>
  <si>
    <t>July</t>
  </si>
  <si>
    <t>Jully</t>
  </si>
  <si>
    <t>Bank Loan</t>
  </si>
  <si>
    <t>Note Payble</t>
  </si>
  <si>
    <t>Loan installment</t>
  </si>
  <si>
    <t>Loan installments</t>
  </si>
  <si>
    <t>Loan Installments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</si>
</sst>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1" xfId="0" applyFill="1" applyBorder="1"/>
    <xf numFmtId="0" fontId="0" fillId="0" borderId="0" xfId="0"/>
    <xf numFmtId="0" fontId="0" fillId="0" borderId="0" xfId="0" applyBorder="1"/>
    <xf numFmtId="164" fontId="0" fillId="2" borderId="0" xfId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164" fontId="0" fillId="0" borderId="0" xfId="1" applyFont="1"/>
    <xf numFmtId="164" fontId="0" fillId="0" borderId="0" xfId="0" applyNumberFormat="1"/>
    <xf numFmtId="0" fontId="0" fillId="0" borderId="1" xfId="0" applyBorder="1"/>
    <xf numFmtId="164" fontId="0" fillId="0" borderId="0" xfId="1" applyFont="1" applyBorder="1"/>
    <xf numFmtId="164" fontId="0" fillId="0" borderId="0" xfId="1" applyFont="1" applyFill="1" applyBorder="1"/>
    <xf numFmtId="164" fontId="0" fillId="0" borderId="2" xfId="1" applyFont="1" applyBorder="1"/>
    <xf numFmtId="0" fontId="0" fillId="0" borderId="0" xfId="0" applyAlignment="1">
      <alignment horizontal="center"/>
    </xf>
    <xf numFmtId="164" fontId="2" fillId="0" borderId="0" xfId="1" applyFont="1"/>
    <xf numFmtId="164" fontId="2" fillId="2" borderId="0" xfId="1" applyFont="1" applyFill="1" applyBorder="1"/>
    <xf numFmtId="164" fontId="0" fillId="0" borderId="1" xfId="1" applyFont="1" applyBorder="1"/>
    <xf numFmtId="164" fontId="0" fillId="0" borderId="1" xfId="1" applyFont="1" applyFill="1" applyBorder="1"/>
    <xf numFmtId="13" fontId="0" fillId="0" borderId="0" xfId="1" applyNumberFormat="1" applyFont="1" applyFill="1" applyBorder="1"/>
    <xf numFmtId="0" fontId="0" fillId="0" borderId="0" xfId="0" applyFont="1" applyFill="1" applyBorder="1"/>
    <xf numFmtId="0" fontId="2" fillId="0" borderId="0" xfId="0" applyFont="1" applyBorder="1"/>
    <xf numFmtId="164" fontId="0" fillId="0" borderId="0" xfId="0" applyNumberFormat="1" applyBorder="1"/>
    <xf numFmtId="164" fontId="2" fillId="0" borderId="0" xfId="1" applyFont="1" applyBorder="1"/>
    <xf numFmtId="164" fontId="3" fillId="0" borderId="0" xfId="1" applyFont="1" applyBorder="1"/>
    <xf numFmtId="0" fontId="0" fillId="0" borderId="0" xfId="0" applyAlignment="1">
      <alignment horizontal="center"/>
    </xf>
    <xf numFmtId="164" fontId="0" fillId="0" borderId="0" xfId="1" applyFont="1" applyBorder="1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ali" xfId="0" builtinId="0"/>
    <cellStyle name="Pilkku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="80" zoomScaleNormal="80" workbookViewId="0">
      <selection activeCell="O28" sqref="O28"/>
    </sheetView>
  </sheetViews>
  <sheetFormatPr defaultRowHeight="14.4" x14ac:dyDescent="0.3"/>
  <cols>
    <col min="1" max="1" width="37.33203125" customWidth="1"/>
    <col min="2" max="2" width="17.5546875" customWidth="1"/>
    <col min="3" max="3" width="14.33203125" customWidth="1"/>
    <col min="4" max="4" width="11.33203125" bestFit="1" customWidth="1"/>
    <col min="5" max="5" width="16.6640625" customWidth="1"/>
    <col min="6" max="6" width="16.33203125" customWidth="1"/>
    <col min="7" max="7" width="14.44140625" customWidth="1"/>
    <col min="8" max="8" width="14.6640625" customWidth="1"/>
    <col min="9" max="9" width="11.88671875" customWidth="1"/>
    <col min="10" max="10" width="11.33203125" customWidth="1"/>
    <col min="11" max="11" width="13.44140625" customWidth="1"/>
    <col min="12" max="12" width="13.5546875" customWidth="1"/>
    <col min="13" max="13" width="12.88671875" customWidth="1"/>
    <col min="15" max="15" width="26.6640625" bestFit="1" customWidth="1"/>
    <col min="16" max="17" width="11.33203125" bestFit="1" customWidth="1"/>
  </cols>
  <sheetData>
    <row r="1" spans="1:18" x14ac:dyDescent="0.3">
      <c r="A1" s="30" t="s">
        <v>0</v>
      </c>
      <c r="B1" s="30"/>
      <c r="C1" s="30"/>
      <c r="N1" s="6"/>
      <c r="O1" s="6"/>
      <c r="P1" s="6"/>
      <c r="Q1" s="6"/>
      <c r="R1" s="6"/>
    </row>
    <row r="2" spans="1:18" x14ac:dyDescent="0.3">
      <c r="A2" s="30" t="s">
        <v>1</v>
      </c>
      <c r="B2" s="30"/>
      <c r="C2" s="30"/>
      <c r="N2" s="6"/>
      <c r="O2" s="6"/>
      <c r="P2" s="6"/>
      <c r="Q2" s="6"/>
      <c r="R2" s="6"/>
    </row>
    <row r="3" spans="1:18" s="11" customFormat="1" x14ac:dyDescent="0.3">
      <c r="A3" s="19"/>
      <c r="B3" s="19" t="s">
        <v>40</v>
      </c>
      <c r="C3" s="19" t="s">
        <v>41</v>
      </c>
      <c r="D3" s="11" t="s">
        <v>42</v>
      </c>
      <c r="E3" s="19" t="s">
        <v>43</v>
      </c>
      <c r="F3" s="19" t="s">
        <v>44</v>
      </c>
      <c r="G3" s="19" t="s">
        <v>45</v>
      </c>
      <c r="H3" s="19" t="s">
        <v>46</v>
      </c>
      <c r="I3" s="19" t="s">
        <v>47</v>
      </c>
      <c r="J3" s="19" t="s">
        <v>48</v>
      </c>
      <c r="K3" s="19" t="s">
        <v>49</v>
      </c>
      <c r="L3" s="19" t="s">
        <v>50</v>
      </c>
      <c r="M3" s="19" t="s">
        <v>51</v>
      </c>
      <c r="N3" s="6"/>
      <c r="O3" s="31"/>
      <c r="P3" s="31"/>
      <c r="Q3" s="31"/>
      <c r="R3" s="6"/>
    </row>
    <row r="4" spans="1:18" x14ac:dyDescent="0.3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6"/>
      <c r="O4" s="31"/>
      <c r="P4" s="31"/>
      <c r="Q4" s="31"/>
      <c r="R4" s="6"/>
    </row>
    <row r="5" spans="1:18" s="3" customFormat="1" x14ac:dyDescent="0.3">
      <c r="A5" s="11" t="s">
        <v>3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6"/>
      <c r="O5" s="31"/>
      <c r="P5" s="31"/>
      <c r="Q5" s="31"/>
      <c r="R5" s="6"/>
    </row>
    <row r="6" spans="1:18" s="3" customFormat="1" x14ac:dyDescent="0.3">
      <c r="A6" s="11" t="s">
        <v>4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4128.440366972477</v>
      </c>
      <c r="N6" s="16"/>
      <c r="O6" s="16"/>
      <c r="P6" s="16"/>
      <c r="Q6" s="16"/>
      <c r="R6" s="6"/>
    </row>
    <row r="7" spans="1:18" x14ac:dyDescent="0.3">
      <c r="A7" s="1" t="s">
        <v>5</v>
      </c>
      <c r="B7" s="16">
        <v>-192.66055045871599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6"/>
      <c r="O7" s="28"/>
      <c r="P7" s="16"/>
      <c r="Q7" s="16"/>
      <c r="R7" s="6"/>
    </row>
    <row r="8" spans="1:18" x14ac:dyDescent="0.3">
      <c r="A8" s="15" t="s">
        <v>6</v>
      </c>
      <c r="B8" s="16">
        <f>-917.4/12</f>
        <v>-76.45</v>
      </c>
      <c r="C8" s="16">
        <f t="shared" ref="C8:M8" si="0">-917.4/12</f>
        <v>-76.45</v>
      </c>
      <c r="D8" s="16">
        <f t="shared" si="0"/>
        <v>-76.45</v>
      </c>
      <c r="E8" s="16">
        <f t="shared" si="0"/>
        <v>-76.45</v>
      </c>
      <c r="F8" s="16">
        <f t="shared" si="0"/>
        <v>-76.45</v>
      </c>
      <c r="G8" s="16">
        <f t="shared" si="0"/>
        <v>-76.45</v>
      </c>
      <c r="H8" s="16">
        <f t="shared" si="0"/>
        <v>-76.45</v>
      </c>
      <c r="I8" s="16">
        <f t="shared" si="0"/>
        <v>-76.45</v>
      </c>
      <c r="J8" s="16">
        <f t="shared" si="0"/>
        <v>-76.45</v>
      </c>
      <c r="K8" s="16">
        <f t="shared" si="0"/>
        <v>-76.45</v>
      </c>
      <c r="L8" s="16">
        <f t="shared" si="0"/>
        <v>-76.45</v>
      </c>
      <c r="M8" s="16">
        <f t="shared" si="0"/>
        <v>-76.45</v>
      </c>
      <c r="N8" s="16"/>
      <c r="O8" s="16"/>
      <c r="P8" s="16"/>
      <c r="Q8" s="16"/>
      <c r="R8" s="6"/>
    </row>
    <row r="9" spans="1:18" x14ac:dyDescent="0.3">
      <c r="A9" s="15" t="s">
        <v>7</v>
      </c>
      <c r="B9" s="16">
        <f>-137.614678899083/12</f>
        <v>-11.467889908256916</v>
      </c>
      <c r="C9" s="16">
        <f t="shared" ref="C9:M9" si="1">-137.614678899083/12</f>
        <v>-11.467889908256916</v>
      </c>
      <c r="D9" s="16">
        <f t="shared" si="1"/>
        <v>-11.467889908256916</v>
      </c>
      <c r="E9" s="16">
        <f t="shared" si="1"/>
        <v>-11.467889908256916</v>
      </c>
      <c r="F9" s="16">
        <f t="shared" si="1"/>
        <v>-11.467889908256916</v>
      </c>
      <c r="G9" s="16">
        <f t="shared" si="1"/>
        <v>-11.467889908256916</v>
      </c>
      <c r="H9" s="16">
        <f t="shared" si="1"/>
        <v>-11.467889908256916</v>
      </c>
      <c r="I9" s="16">
        <f t="shared" si="1"/>
        <v>-11.467889908256916</v>
      </c>
      <c r="J9" s="16">
        <f t="shared" si="1"/>
        <v>-11.467889908256916</v>
      </c>
      <c r="K9" s="16">
        <f t="shared" si="1"/>
        <v>-11.467889908256916</v>
      </c>
      <c r="L9" s="16">
        <f t="shared" si="1"/>
        <v>-11.467889908256916</v>
      </c>
      <c r="M9" s="16">
        <f t="shared" si="1"/>
        <v>-11.467889908256916</v>
      </c>
      <c r="N9" s="16"/>
      <c r="O9" s="16"/>
      <c r="P9" s="16"/>
      <c r="Q9" s="16"/>
      <c r="R9" s="6"/>
    </row>
    <row r="10" spans="1:18" x14ac:dyDescent="0.3">
      <c r="A10" s="15" t="s">
        <v>8</v>
      </c>
      <c r="B10" s="16">
        <v>-200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6"/>
      <c r="O10" s="17"/>
      <c r="P10" s="16"/>
      <c r="Q10" s="16"/>
      <c r="R10" s="6"/>
    </row>
    <row r="11" spans="1:18" x14ac:dyDescent="0.3">
      <c r="A11" s="15" t="s">
        <v>9</v>
      </c>
      <c r="B11" s="13">
        <v>-1834.8623853211</v>
      </c>
      <c r="C11" s="13">
        <v>-1834.8623853211</v>
      </c>
      <c r="D11" s="13">
        <v>-1834.8623853211</v>
      </c>
      <c r="E11" s="13">
        <v>-1834.8623853211</v>
      </c>
      <c r="F11" s="13">
        <v>-1834.8623853211</v>
      </c>
      <c r="G11">
        <f>-275.229357798165-1834.8623853211</f>
        <v>-2110.0917431192647</v>
      </c>
      <c r="H11" s="11">
        <f t="shared" ref="H11:M11" si="2">-275.229357798165-1834.8623853211</f>
        <v>-2110.0917431192647</v>
      </c>
      <c r="I11" s="11">
        <f t="shared" si="2"/>
        <v>-2110.0917431192647</v>
      </c>
      <c r="J11" s="11">
        <f t="shared" si="2"/>
        <v>-2110.0917431192647</v>
      </c>
      <c r="K11" s="11">
        <f t="shared" si="2"/>
        <v>-2110.0917431192647</v>
      </c>
      <c r="L11" s="11">
        <f t="shared" si="2"/>
        <v>-2110.0917431192647</v>
      </c>
      <c r="M11" s="11">
        <f t="shared" si="2"/>
        <v>-2110.0917431192647</v>
      </c>
      <c r="N11" s="16"/>
      <c r="O11" s="28"/>
      <c r="P11" s="16"/>
      <c r="Q11" s="16"/>
      <c r="R11" s="6"/>
    </row>
    <row r="12" spans="1:18" x14ac:dyDescent="0.3">
      <c r="A12" s="15" t="s">
        <v>10</v>
      </c>
      <c r="B12" s="13"/>
      <c r="C12" s="13"/>
      <c r="D12" s="13"/>
      <c r="E12" s="13"/>
      <c r="F12" s="13"/>
      <c r="L12" s="7">
        <f>-346890/109</f>
        <v>-3182.4770642201834</v>
      </c>
      <c r="M12" s="13">
        <v>0</v>
      </c>
      <c r="N12" s="16"/>
      <c r="O12" s="29"/>
      <c r="P12" s="16"/>
      <c r="Q12" s="16"/>
      <c r="R12" s="6"/>
    </row>
    <row r="13" spans="1:18" x14ac:dyDescent="0.3">
      <c r="A13" s="15" t="s">
        <v>11</v>
      </c>
      <c r="B13" s="7">
        <v>-400</v>
      </c>
      <c r="C13" s="7">
        <v>-400</v>
      </c>
      <c r="D13" s="7">
        <v>-400</v>
      </c>
      <c r="E13" s="7">
        <v>-400</v>
      </c>
      <c r="F13" s="7">
        <v>-400</v>
      </c>
      <c r="G13" s="7">
        <v>-400</v>
      </c>
      <c r="H13" s="7">
        <v>-400</v>
      </c>
      <c r="I13" s="7">
        <v>-400</v>
      </c>
      <c r="J13" s="7">
        <v>-400</v>
      </c>
      <c r="K13" s="7">
        <v>-400</v>
      </c>
      <c r="L13" s="7">
        <v>-400</v>
      </c>
      <c r="M13" s="7">
        <v>-400</v>
      </c>
      <c r="N13" s="16"/>
      <c r="O13" s="16"/>
      <c r="P13" s="16"/>
      <c r="Q13" s="16"/>
      <c r="R13" s="6"/>
    </row>
    <row r="14" spans="1:18" x14ac:dyDescent="0.3">
      <c r="A14" s="15" t="s">
        <v>12</v>
      </c>
      <c r="B14" s="7">
        <f>-7366.51376146789/12</f>
        <v>-613.87614678899081</v>
      </c>
      <c r="C14" s="7">
        <f t="shared" ref="C14:M14" si="3">-7366.51376146789/12</f>
        <v>-613.87614678899081</v>
      </c>
      <c r="D14" s="7">
        <f t="shared" si="3"/>
        <v>-613.87614678899081</v>
      </c>
      <c r="E14" s="7">
        <f t="shared" si="3"/>
        <v>-613.87614678899081</v>
      </c>
      <c r="F14" s="7">
        <f t="shared" si="3"/>
        <v>-613.87614678899081</v>
      </c>
      <c r="G14" s="7">
        <f t="shared" si="3"/>
        <v>-613.87614678899081</v>
      </c>
      <c r="H14" s="7">
        <f t="shared" si="3"/>
        <v>-613.87614678899081</v>
      </c>
      <c r="I14" s="7">
        <f t="shared" si="3"/>
        <v>-613.87614678899081</v>
      </c>
      <c r="J14" s="7">
        <f t="shared" si="3"/>
        <v>-613.87614678899081</v>
      </c>
      <c r="K14" s="7">
        <f t="shared" si="3"/>
        <v>-613.87614678899081</v>
      </c>
      <c r="L14" s="7">
        <f t="shared" si="3"/>
        <v>-613.87614678899081</v>
      </c>
      <c r="M14" s="7">
        <f t="shared" si="3"/>
        <v>-613.87614678899081</v>
      </c>
      <c r="N14" s="16"/>
      <c r="O14" s="16"/>
      <c r="P14" s="16"/>
      <c r="Q14" s="16"/>
      <c r="R14" s="6"/>
    </row>
    <row r="15" spans="1:18" s="11" customFormat="1" x14ac:dyDescent="0.3">
      <c r="A15" s="15" t="s">
        <v>13</v>
      </c>
      <c r="B15" s="7">
        <f>(B5+B6)*-0.3</f>
        <v>0</v>
      </c>
      <c r="C15" s="7">
        <f t="shared" ref="C15:M15" si="4">(C5+C6)*-0.3</f>
        <v>0</v>
      </c>
      <c r="D15" s="7">
        <f t="shared" si="4"/>
        <v>0</v>
      </c>
      <c r="E15" s="7">
        <f t="shared" si="4"/>
        <v>0</v>
      </c>
      <c r="F15" s="7">
        <f t="shared" si="4"/>
        <v>0</v>
      </c>
      <c r="G15" s="7">
        <f t="shared" si="4"/>
        <v>0</v>
      </c>
      <c r="H15" s="7">
        <f t="shared" si="4"/>
        <v>0</v>
      </c>
      <c r="I15" s="7">
        <f t="shared" si="4"/>
        <v>0</v>
      </c>
      <c r="J15" s="7">
        <f t="shared" si="4"/>
        <v>0</v>
      </c>
      <c r="K15" s="7">
        <f t="shared" si="4"/>
        <v>0</v>
      </c>
      <c r="L15" s="7">
        <f t="shared" si="4"/>
        <v>0</v>
      </c>
      <c r="M15" s="7">
        <f t="shared" si="4"/>
        <v>-1238.5321100917431</v>
      </c>
      <c r="N15" s="16"/>
      <c r="O15" s="16"/>
      <c r="P15" s="16"/>
      <c r="Q15" s="16"/>
      <c r="R15" s="6"/>
    </row>
    <row r="16" spans="1:18" s="5" customFormat="1" x14ac:dyDescent="0.3">
      <c r="A16" s="4" t="s">
        <v>14</v>
      </c>
      <c r="B16" s="21">
        <f>SUM(B5:B15)</f>
        <v>-3329.3169724770637</v>
      </c>
      <c r="C16" s="21">
        <f t="shared" ref="C16:M16" si="5">SUM(C5:C15)</f>
        <v>-2936.6564220183477</v>
      </c>
      <c r="D16" s="21">
        <f t="shared" si="5"/>
        <v>-2936.6564220183477</v>
      </c>
      <c r="E16" s="21">
        <f t="shared" si="5"/>
        <v>-2936.6564220183477</v>
      </c>
      <c r="F16" s="21">
        <f t="shared" si="5"/>
        <v>-2936.6564220183477</v>
      </c>
      <c r="G16" s="21">
        <f t="shared" si="5"/>
        <v>-3211.8857798165122</v>
      </c>
      <c r="H16" s="21">
        <f t="shared" si="5"/>
        <v>-3211.8857798165122</v>
      </c>
      <c r="I16" s="21">
        <f t="shared" si="5"/>
        <v>-3211.8857798165122</v>
      </c>
      <c r="J16" s="21">
        <f t="shared" si="5"/>
        <v>-3211.8857798165122</v>
      </c>
      <c r="K16" s="21">
        <f t="shared" si="5"/>
        <v>-3211.8857798165122</v>
      </c>
      <c r="L16" s="21">
        <f t="shared" si="5"/>
        <v>-6394.3628440366956</v>
      </c>
      <c r="M16" s="21">
        <f t="shared" si="5"/>
        <v>-321.97752293577832</v>
      </c>
      <c r="N16" s="16"/>
      <c r="O16" s="16"/>
      <c r="P16" s="16"/>
      <c r="Q16" s="16"/>
      <c r="R16" s="6"/>
    </row>
    <row r="17" spans="1:18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6"/>
      <c r="O17" s="16"/>
      <c r="P17" s="7"/>
      <c r="Q17" s="16"/>
      <c r="R17" s="6"/>
    </row>
    <row r="18" spans="1:18" x14ac:dyDescent="0.3">
      <c r="A18" s="12" t="s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6"/>
      <c r="O18" s="16"/>
      <c r="P18" s="7"/>
      <c r="Q18" s="16"/>
      <c r="R18" s="6"/>
    </row>
    <row r="19" spans="1:18" x14ac:dyDescent="0.3">
      <c r="A19" s="11" t="s">
        <v>16</v>
      </c>
      <c r="B19" s="13">
        <v>-9174.3119266055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/>
      <c r="O19" s="16"/>
      <c r="P19" s="7"/>
      <c r="Q19" s="16"/>
      <c r="R19" s="6"/>
    </row>
    <row r="20" spans="1:18" x14ac:dyDescent="0.3">
      <c r="A20" s="2" t="s">
        <v>17</v>
      </c>
      <c r="B20" s="13">
        <f>(4587.16+13420.18)*(-1)</f>
        <v>-18007.34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/>
      <c r="O20" s="16"/>
      <c r="P20" s="16"/>
      <c r="Q20" s="16"/>
      <c r="R20" s="6"/>
    </row>
    <row r="21" spans="1:18" x14ac:dyDescent="0.3">
      <c r="A21" s="2" t="s">
        <v>18</v>
      </c>
      <c r="B21" s="13">
        <f>-21100.91-688.0733945</f>
        <v>-21788.983394499999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/>
      <c r="O21" s="16"/>
      <c r="P21" s="16"/>
      <c r="Q21" s="16"/>
      <c r="R21" s="6"/>
    </row>
    <row r="22" spans="1:18" x14ac:dyDescent="0.3">
      <c r="A22" s="2" t="s">
        <v>19</v>
      </c>
      <c r="B22" s="13">
        <v>-77.9816513761468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/>
      <c r="O22" s="16"/>
      <c r="P22" s="16"/>
      <c r="Q22" s="16"/>
      <c r="R22" s="6"/>
    </row>
    <row r="23" spans="1:18" s="5" customFormat="1" x14ac:dyDescent="0.3">
      <c r="A23" s="2" t="s">
        <v>20</v>
      </c>
      <c r="B23" s="20">
        <f>SUM(B19:B22)</f>
        <v>-49048.616972481643</v>
      </c>
      <c r="C23" s="20">
        <f t="shared" ref="C23:M23" si="6">SUM(C19:C22)</f>
        <v>0</v>
      </c>
      <c r="D23" s="20">
        <f t="shared" si="6"/>
        <v>0</v>
      </c>
      <c r="E23" s="20">
        <f t="shared" si="6"/>
        <v>0</v>
      </c>
      <c r="F23" s="20">
        <f t="shared" si="6"/>
        <v>0</v>
      </c>
      <c r="G23" s="20">
        <f t="shared" si="6"/>
        <v>0</v>
      </c>
      <c r="H23" s="20">
        <f t="shared" si="6"/>
        <v>0</v>
      </c>
      <c r="I23" s="20">
        <f t="shared" si="6"/>
        <v>0</v>
      </c>
      <c r="J23" s="20">
        <f t="shared" si="6"/>
        <v>0</v>
      </c>
      <c r="K23" s="20">
        <f t="shared" si="6"/>
        <v>0</v>
      </c>
      <c r="L23" s="20">
        <f t="shared" si="6"/>
        <v>0</v>
      </c>
      <c r="M23" s="20">
        <f t="shared" si="6"/>
        <v>0</v>
      </c>
      <c r="N23" s="16"/>
      <c r="O23" s="16"/>
      <c r="P23" s="16"/>
      <c r="Q23" s="16"/>
      <c r="R23" s="6"/>
    </row>
    <row r="24" spans="1:18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"/>
      <c r="O24" s="6"/>
      <c r="P24" s="6"/>
      <c r="Q24" s="6"/>
      <c r="R24" s="6"/>
    </row>
    <row r="25" spans="1:18" x14ac:dyDescent="0.3">
      <c r="A25" s="12" t="s">
        <v>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"/>
      <c r="O25" s="6"/>
      <c r="P25" s="6"/>
      <c r="Q25" s="6"/>
      <c r="R25" s="6"/>
    </row>
    <row r="26" spans="1:18" x14ac:dyDescent="0.3">
      <c r="A26" s="11" t="s">
        <v>22</v>
      </c>
      <c r="B26" s="13">
        <v>60000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8" s="11" customFormat="1" x14ac:dyDescent="0.3">
      <c r="A27" s="11" t="s">
        <v>56</v>
      </c>
      <c r="B27" s="13">
        <v>50000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8" s="11" customFormat="1" x14ac:dyDescent="0.3">
      <c r="A28" s="11" t="s">
        <v>57</v>
      </c>
      <c r="B28" s="13"/>
      <c r="C28" s="13">
        <v>-1500</v>
      </c>
      <c r="D28" s="13">
        <v>-1500</v>
      </c>
      <c r="E28" s="13">
        <v>-1500</v>
      </c>
      <c r="F28" s="13">
        <v>-1500</v>
      </c>
      <c r="G28" s="13">
        <v>-1500</v>
      </c>
      <c r="H28" s="13">
        <v>-1500</v>
      </c>
      <c r="I28" s="13">
        <v>-1500</v>
      </c>
      <c r="J28" s="13">
        <v>-1500</v>
      </c>
      <c r="K28" s="13">
        <v>-1500</v>
      </c>
      <c r="L28" s="13">
        <v>-1500</v>
      </c>
      <c r="M28" s="13">
        <v>-1500</v>
      </c>
      <c r="N28" s="13"/>
    </row>
    <row r="29" spans="1:18" x14ac:dyDescent="0.3">
      <c r="A29" s="11" t="s">
        <v>23</v>
      </c>
      <c r="B29" s="20">
        <v>110000</v>
      </c>
      <c r="C29" s="20">
        <f>SUM(C26:C28)</f>
        <v>-1500</v>
      </c>
      <c r="D29" s="20">
        <f t="shared" ref="D29:M29" si="7">SUM(D26:D28)</f>
        <v>-1500</v>
      </c>
      <c r="E29" s="20">
        <f t="shared" si="7"/>
        <v>-1500</v>
      </c>
      <c r="F29" s="20">
        <f t="shared" si="7"/>
        <v>-1500</v>
      </c>
      <c r="G29" s="20">
        <f t="shared" si="7"/>
        <v>-1500</v>
      </c>
      <c r="H29" s="20">
        <f t="shared" si="7"/>
        <v>-1500</v>
      </c>
      <c r="I29" s="20">
        <f t="shared" si="7"/>
        <v>-1500</v>
      </c>
      <c r="J29" s="20">
        <f t="shared" si="7"/>
        <v>-1500</v>
      </c>
      <c r="K29" s="20">
        <f t="shared" si="7"/>
        <v>-1500</v>
      </c>
      <c r="L29" s="20">
        <f t="shared" si="7"/>
        <v>-1500</v>
      </c>
      <c r="M29" s="20">
        <f t="shared" si="7"/>
        <v>-1500</v>
      </c>
      <c r="N29" s="13"/>
    </row>
    <row r="30" spans="1:18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8" x14ac:dyDescent="0.3">
      <c r="A31" s="11" t="s">
        <v>52</v>
      </c>
      <c r="B31" s="13">
        <v>0</v>
      </c>
      <c r="C31" s="13">
        <f>B32</f>
        <v>57622.066055041294</v>
      </c>
      <c r="D31" s="13">
        <f>C32</f>
        <v>53185.409633022944</v>
      </c>
      <c r="E31" s="13">
        <f t="shared" ref="E31:M31" si="8">D32</f>
        <v>48748.753211004594</v>
      </c>
      <c r="F31" s="13">
        <f t="shared" si="8"/>
        <v>44312.096788986244</v>
      </c>
      <c r="G31" s="13">
        <f t="shared" si="8"/>
        <v>39875.440366967894</v>
      </c>
      <c r="H31" s="13">
        <f t="shared" si="8"/>
        <v>35163.554587151382</v>
      </c>
      <c r="I31" s="13">
        <f t="shared" si="8"/>
        <v>30451.668807334871</v>
      </c>
      <c r="J31" s="13">
        <f t="shared" si="8"/>
        <v>25739.783027518359</v>
      </c>
      <c r="K31" s="13">
        <f>J32</f>
        <v>21027.897247701847</v>
      </c>
      <c r="L31" s="13">
        <f t="shared" si="8"/>
        <v>16316.011467885335</v>
      </c>
      <c r="M31" s="13">
        <f t="shared" si="8"/>
        <v>8421.6486238486395</v>
      </c>
      <c r="N31" s="13"/>
    </row>
    <row r="32" spans="1:18" x14ac:dyDescent="0.3">
      <c r="A32" s="11" t="s">
        <v>53</v>
      </c>
      <c r="B32" s="13">
        <f>B29+B23+B16+B31</f>
        <v>57622.066055041294</v>
      </c>
      <c r="C32" s="13">
        <f>C29+C23+C16+C31</f>
        <v>53185.409633022944</v>
      </c>
      <c r="D32" s="13">
        <f>D29+D23+D16+D31</f>
        <v>48748.753211004594</v>
      </c>
      <c r="E32" s="13">
        <f t="shared" ref="E32:L32" si="9">E29+E23+E16+E31</f>
        <v>44312.096788986244</v>
      </c>
      <c r="F32" s="13">
        <f t="shared" si="9"/>
        <v>39875.440366967894</v>
      </c>
      <c r="G32" s="13">
        <f t="shared" si="9"/>
        <v>35163.554587151382</v>
      </c>
      <c r="H32" s="13">
        <f t="shared" si="9"/>
        <v>30451.668807334871</v>
      </c>
      <c r="I32" s="13">
        <f t="shared" si="9"/>
        <v>25739.783027518359</v>
      </c>
      <c r="J32" s="13">
        <f t="shared" si="9"/>
        <v>21027.897247701847</v>
      </c>
      <c r="K32" s="13">
        <f t="shared" si="9"/>
        <v>16316.011467885335</v>
      </c>
      <c r="L32" s="13">
        <f t="shared" si="9"/>
        <v>8421.6486238486395</v>
      </c>
      <c r="M32" s="13">
        <f>M29+M23+M16+M31</f>
        <v>6599.6711009128612</v>
      </c>
      <c r="N32" s="13"/>
    </row>
    <row r="33" spans="1:3" x14ac:dyDescent="0.3">
      <c r="A33" s="11"/>
      <c r="B33" s="11"/>
      <c r="C33" s="11"/>
    </row>
    <row r="34" spans="1:3" x14ac:dyDescent="0.3">
      <c r="B34" s="13">
        <f>B31+B25+B18+B33</f>
        <v>0</v>
      </c>
    </row>
  </sheetData>
  <mergeCells count="5">
    <mergeCell ref="A2:C2"/>
    <mergeCell ref="A1:C1"/>
    <mergeCell ref="O3:Q3"/>
    <mergeCell ref="O4:Q4"/>
    <mergeCell ref="O5:Q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C1" workbookViewId="0">
      <selection activeCell="N25" sqref="N1:Q25"/>
    </sheetView>
  </sheetViews>
  <sheetFormatPr defaultRowHeight="14.4" x14ac:dyDescent="0.3"/>
  <cols>
    <col min="1" max="1" width="37.88671875" customWidth="1"/>
    <col min="2" max="2" width="21.6640625" customWidth="1"/>
    <col min="3" max="3" width="18.44140625" customWidth="1"/>
    <col min="4" max="9" width="10.5546875" bestFit="1" customWidth="1"/>
    <col min="10" max="10" width="12.33203125" bestFit="1" customWidth="1"/>
    <col min="11" max="11" width="10.5546875" bestFit="1" customWidth="1"/>
    <col min="12" max="12" width="11.88671875" bestFit="1" customWidth="1"/>
    <col min="13" max="13" width="11.5546875" bestFit="1" customWidth="1"/>
    <col min="15" max="15" width="23.44140625" bestFit="1" customWidth="1"/>
    <col min="16" max="17" width="11.5546875" bestFit="1" customWidth="1"/>
  </cols>
  <sheetData>
    <row r="1" spans="1:17" x14ac:dyDescent="0.3">
      <c r="A1" s="32" t="s">
        <v>24</v>
      </c>
      <c r="B1" s="32"/>
      <c r="C1" s="32"/>
      <c r="D1" s="13"/>
      <c r="E1" s="13"/>
      <c r="F1" s="13"/>
      <c r="G1" s="13"/>
      <c r="H1" s="13"/>
      <c r="I1" s="13"/>
      <c r="J1" s="13"/>
      <c r="K1" s="13"/>
      <c r="L1" s="13"/>
      <c r="M1" s="13"/>
      <c r="N1" s="6"/>
      <c r="O1" s="6"/>
      <c r="P1" s="6"/>
      <c r="Q1" s="6"/>
    </row>
    <row r="2" spans="1:17" x14ac:dyDescent="0.3">
      <c r="A2" s="32" t="s">
        <v>25</v>
      </c>
      <c r="B2" s="32"/>
      <c r="C2" s="32"/>
      <c r="D2" s="13"/>
      <c r="E2" s="13"/>
      <c r="F2" s="13"/>
      <c r="G2" s="13"/>
      <c r="H2" s="13"/>
      <c r="I2" s="13"/>
      <c r="J2" s="13"/>
      <c r="K2" s="13"/>
      <c r="L2" s="13"/>
      <c r="M2" s="13"/>
      <c r="N2" s="6"/>
      <c r="O2" s="6"/>
      <c r="P2" s="6"/>
      <c r="Q2" s="6"/>
    </row>
    <row r="3" spans="1:17" x14ac:dyDescent="0.3">
      <c r="A3" s="20" t="s">
        <v>2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54</v>
      </c>
      <c r="I3" s="13" t="s">
        <v>47</v>
      </c>
      <c r="J3" s="13" t="s">
        <v>48</v>
      </c>
      <c r="K3" s="13" t="s">
        <v>49</v>
      </c>
      <c r="L3" s="13" t="s">
        <v>50</v>
      </c>
      <c r="M3" s="13" t="s">
        <v>51</v>
      </c>
      <c r="N3" s="6"/>
      <c r="O3" s="31"/>
      <c r="P3" s="31"/>
      <c r="Q3" s="31"/>
    </row>
    <row r="4" spans="1:17" x14ac:dyDescent="0.3">
      <c r="A4" s="13" t="s">
        <v>26</v>
      </c>
      <c r="B4" s="13">
        <f>11697.247706422/12</f>
        <v>974.77064220183331</v>
      </c>
      <c r="C4" s="13">
        <f t="shared" ref="C4:M4" si="0">11697.247706422/12</f>
        <v>974.77064220183331</v>
      </c>
      <c r="D4" s="13">
        <f t="shared" si="0"/>
        <v>974.77064220183331</v>
      </c>
      <c r="E4" s="13">
        <f t="shared" si="0"/>
        <v>974.77064220183331</v>
      </c>
      <c r="F4" s="13">
        <f t="shared" si="0"/>
        <v>974.77064220183331</v>
      </c>
      <c r="G4" s="13">
        <f t="shared" si="0"/>
        <v>974.77064220183331</v>
      </c>
      <c r="H4" s="13">
        <f t="shared" si="0"/>
        <v>974.77064220183331</v>
      </c>
      <c r="I4" s="13">
        <f t="shared" si="0"/>
        <v>974.77064220183331</v>
      </c>
      <c r="J4" s="13">
        <f t="shared" si="0"/>
        <v>974.77064220183331</v>
      </c>
      <c r="K4" s="13">
        <f t="shared" si="0"/>
        <v>974.77064220183331</v>
      </c>
      <c r="L4" s="13">
        <f t="shared" si="0"/>
        <v>974.77064220183331</v>
      </c>
      <c r="M4" s="13">
        <f t="shared" si="0"/>
        <v>974.77064220183331</v>
      </c>
      <c r="N4" s="6"/>
      <c r="O4" s="31"/>
      <c r="P4" s="31"/>
      <c r="Q4" s="31"/>
    </row>
    <row r="5" spans="1:17" x14ac:dyDescent="0.3">
      <c r="A5" s="13" t="s">
        <v>27</v>
      </c>
      <c r="B5" s="13">
        <f>206422.018348624/12</f>
        <v>17201.834862385334</v>
      </c>
      <c r="C5" s="13">
        <f t="shared" ref="C5:M5" si="1">206422.018348624/12</f>
        <v>17201.834862385334</v>
      </c>
      <c r="D5" s="13">
        <f t="shared" si="1"/>
        <v>17201.834862385334</v>
      </c>
      <c r="E5" s="13">
        <f t="shared" si="1"/>
        <v>17201.834862385334</v>
      </c>
      <c r="F5" s="13">
        <f t="shared" si="1"/>
        <v>17201.834862385334</v>
      </c>
      <c r="G5" s="13">
        <f t="shared" si="1"/>
        <v>17201.834862385334</v>
      </c>
      <c r="H5" s="13">
        <f t="shared" si="1"/>
        <v>17201.834862385334</v>
      </c>
      <c r="I5" s="13">
        <f t="shared" si="1"/>
        <v>17201.834862385334</v>
      </c>
      <c r="J5" s="13">
        <f t="shared" si="1"/>
        <v>17201.834862385334</v>
      </c>
      <c r="K5" s="13">
        <f t="shared" si="1"/>
        <v>17201.834862385334</v>
      </c>
      <c r="L5" s="13">
        <f t="shared" si="1"/>
        <v>17201.834862385334</v>
      </c>
      <c r="M5" s="13">
        <f t="shared" si="1"/>
        <v>17201.834862385334</v>
      </c>
      <c r="N5" s="6"/>
      <c r="O5" s="31"/>
      <c r="P5" s="31"/>
      <c r="Q5" s="31"/>
    </row>
    <row r="6" spans="1:17" x14ac:dyDescent="0.3">
      <c r="A6" s="22" t="s">
        <v>6</v>
      </c>
      <c r="B6" s="16">
        <f>-917.4/12</f>
        <v>-76.45</v>
      </c>
      <c r="C6" s="16">
        <f t="shared" ref="C6:M6" si="2">-917.4/12</f>
        <v>-76.45</v>
      </c>
      <c r="D6" s="16">
        <f t="shared" si="2"/>
        <v>-76.45</v>
      </c>
      <c r="E6" s="16">
        <f t="shared" si="2"/>
        <v>-76.45</v>
      </c>
      <c r="F6" s="16">
        <f t="shared" si="2"/>
        <v>-76.45</v>
      </c>
      <c r="G6" s="16">
        <f t="shared" si="2"/>
        <v>-76.45</v>
      </c>
      <c r="H6" s="16">
        <f t="shared" si="2"/>
        <v>-76.45</v>
      </c>
      <c r="I6" s="16">
        <f t="shared" si="2"/>
        <v>-76.45</v>
      </c>
      <c r="J6" s="16">
        <f t="shared" si="2"/>
        <v>-76.45</v>
      </c>
      <c r="K6" s="16">
        <f t="shared" si="2"/>
        <v>-76.45</v>
      </c>
      <c r="L6" s="16">
        <f t="shared" si="2"/>
        <v>-76.45</v>
      </c>
      <c r="M6" s="16">
        <f t="shared" si="2"/>
        <v>-76.45</v>
      </c>
      <c r="N6" s="6"/>
      <c r="O6" s="16"/>
      <c r="P6" s="16"/>
      <c r="Q6" s="16"/>
    </row>
    <row r="7" spans="1:17" x14ac:dyDescent="0.3">
      <c r="A7" s="22" t="s">
        <v>7</v>
      </c>
      <c r="B7" s="16">
        <f>-137.614678899083/12</f>
        <v>-11.467889908256916</v>
      </c>
      <c r="C7" s="16">
        <f t="shared" ref="C7:M7" si="3">-137.614678899083/12</f>
        <v>-11.467889908256916</v>
      </c>
      <c r="D7" s="16">
        <f t="shared" si="3"/>
        <v>-11.467889908256916</v>
      </c>
      <c r="E7" s="16">
        <f t="shared" si="3"/>
        <v>-11.467889908256916</v>
      </c>
      <c r="F7" s="16">
        <f t="shared" si="3"/>
        <v>-11.467889908256916</v>
      </c>
      <c r="G7" s="16">
        <f t="shared" si="3"/>
        <v>-11.467889908256916</v>
      </c>
      <c r="H7" s="16">
        <f t="shared" si="3"/>
        <v>-11.467889908256916</v>
      </c>
      <c r="I7" s="16">
        <f t="shared" si="3"/>
        <v>-11.467889908256916</v>
      </c>
      <c r="J7" s="16">
        <f t="shared" si="3"/>
        <v>-11.467889908256916</v>
      </c>
      <c r="K7" s="16">
        <f t="shared" si="3"/>
        <v>-11.467889908256916</v>
      </c>
      <c r="L7" s="16">
        <f t="shared" si="3"/>
        <v>-11.467889908256916</v>
      </c>
      <c r="M7" s="16">
        <f t="shared" si="3"/>
        <v>-11.467889908256916</v>
      </c>
      <c r="N7" s="6"/>
      <c r="O7" s="28"/>
      <c r="P7" s="16"/>
      <c r="Q7" s="16"/>
    </row>
    <row r="8" spans="1:17" x14ac:dyDescent="0.3">
      <c r="A8" s="22" t="s">
        <v>28</v>
      </c>
      <c r="B8" s="16">
        <v>-200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6"/>
      <c r="O8" s="16"/>
      <c r="P8" s="16"/>
      <c r="Q8" s="6"/>
    </row>
    <row r="9" spans="1:17" x14ac:dyDescent="0.3">
      <c r="A9" s="22" t="s">
        <v>29</v>
      </c>
      <c r="B9" s="7">
        <f>-35889.9082568807/12</f>
        <v>-2990.8256880733916</v>
      </c>
      <c r="C9" s="7">
        <f t="shared" ref="C9:M9" si="4">-35889.9082568807/12</f>
        <v>-2990.8256880733916</v>
      </c>
      <c r="D9" s="7">
        <f t="shared" si="4"/>
        <v>-2990.8256880733916</v>
      </c>
      <c r="E9" s="7">
        <f t="shared" si="4"/>
        <v>-2990.8256880733916</v>
      </c>
      <c r="F9" s="7">
        <f t="shared" si="4"/>
        <v>-2990.8256880733916</v>
      </c>
      <c r="G9" s="7">
        <f t="shared" si="4"/>
        <v>-2990.8256880733916</v>
      </c>
      <c r="H9" s="7">
        <f t="shared" si="4"/>
        <v>-2990.8256880733916</v>
      </c>
      <c r="I9" s="7">
        <f t="shared" si="4"/>
        <v>-2990.8256880733916</v>
      </c>
      <c r="J9" s="7">
        <f t="shared" si="4"/>
        <v>-2990.8256880733916</v>
      </c>
      <c r="K9" s="7">
        <f t="shared" si="4"/>
        <v>-2990.8256880733916</v>
      </c>
      <c r="L9" s="7">
        <f t="shared" si="4"/>
        <v>-2990.8256880733916</v>
      </c>
      <c r="M9" s="7">
        <f t="shared" si="4"/>
        <v>-2990.8256880733916</v>
      </c>
      <c r="N9" s="6"/>
      <c r="O9" s="16"/>
      <c r="P9" s="16"/>
      <c r="Q9" s="6"/>
    </row>
    <row r="10" spans="1:17" x14ac:dyDescent="0.3">
      <c r="A10" s="22" t="s">
        <v>11</v>
      </c>
      <c r="B10" s="16">
        <v>-400</v>
      </c>
      <c r="C10" s="16">
        <v>-400</v>
      </c>
      <c r="D10" s="16">
        <v>-400</v>
      </c>
      <c r="E10" s="16">
        <v>-400</v>
      </c>
      <c r="F10" s="16">
        <v>-400</v>
      </c>
      <c r="G10" s="16">
        <v>-400</v>
      </c>
      <c r="H10" s="16">
        <v>-400</v>
      </c>
      <c r="I10" s="16">
        <v>-400</v>
      </c>
      <c r="J10" s="16">
        <v>-400</v>
      </c>
      <c r="K10" s="16">
        <v>-400</v>
      </c>
      <c r="L10" s="16">
        <v>-400</v>
      </c>
      <c r="M10" s="16">
        <v>-400</v>
      </c>
      <c r="N10" s="6"/>
      <c r="O10" s="16"/>
      <c r="P10" s="16"/>
      <c r="Q10" s="16"/>
    </row>
    <row r="11" spans="1:17" x14ac:dyDescent="0.3">
      <c r="A11" s="22" t="s">
        <v>30</v>
      </c>
      <c r="B11" s="16">
        <f>-500/12</f>
        <v>-41.666666666666664</v>
      </c>
      <c r="C11" s="16">
        <f t="shared" ref="C11:M11" si="5">-500/12</f>
        <v>-41.666666666666664</v>
      </c>
      <c r="D11" s="16">
        <f t="shared" si="5"/>
        <v>-41.666666666666664</v>
      </c>
      <c r="E11" s="16">
        <f t="shared" si="5"/>
        <v>-41.666666666666664</v>
      </c>
      <c r="F11" s="16">
        <f t="shared" si="5"/>
        <v>-41.666666666666664</v>
      </c>
      <c r="G11" s="16">
        <f t="shared" si="5"/>
        <v>-41.666666666666664</v>
      </c>
      <c r="H11" s="16">
        <f t="shared" si="5"/>
        <v>-41.666666666666664</v>
      </c>
      <c r="I11" s="16">
        <f t="shared" si="5"/>
        <v>-41.666666666666664</v>
      </c>
      <c r="J11" s="16">
        <f t="shared" si="5"/>
        <v>-41.666666666666664</v>
      </c>
      <c r="K11" s="16">
        <f t="shared" si="5"/>
        <v>-41.666666666666664</v>
      </c>
      <c r="L11" s="16">
        <f t="shared" si="5"/>
        <v>-41.666666666666664</v>
      </c>
      <c r="M11" s="16">
        <f t="shared" si="5"/>
        <v>-41.666666666666664</v>
      </c>
      <c r="N11" s="6"/>
      <c r="O11" s="28"/>
      <c r="P11" s="16"/>
      <c r="Q11" s="16"/>
    </row>
    <row r="12" spans="1:17" x14ac:dyDescent="0.3">
      <c r="A12" s="22" t="s">
        <v>31</v>
      </c>
      <c r="B12" s="7">
        <f>-7366.51376146789/12</f>
        <v>-613.87614678899081</v>
      </c>
      <c r="C12" s="7">
        <f t="shared" ref="C12:M12" si="6">-7366.51376146789/12</f>
        <v>-613.87614678899081</v>
      </c>
      <c r="D12" s="7">
        <f t="shared" si="6"/>
        <v>-613.87614678899081</v>
      </c>
      <c r="E12" s="7">
        <f t="shared" si="6"/>
        <v>-613.87614678899081</v>
      </c>
      <c r="F12" s="7">
        <f t="shared" si="6"/>
        <v>-613.87614678899081</v>
      </c>
      <c r="G12" s="7">
        <f t="shared" si="6"/>
        <v>-613.87614678899081</v>
      </c>
      <c r="H12" s="7">
        <f t="shared" si="6"/>
        <v>-613.87614678899081</v>
      </c>
      <c r="I12" s="7">
        <f t="shared" si="6"/>
        <v>-613.87614678899081</v>
      </c>
      <c r="J12" s="7">
        <f t="shared" si="6"/>
        <v>-613.87614678899081</v>
      </c>
      <c r="K12" s="7">
        <f t="shared" si="6"/>
        <v>-613.87614678899081</v>
      </c>
      <c r="L12" s="7">
        <f t="shared" si="6"/>
        <v>-613.87614678899081</v>
      </c>
      <c r="M12" s="7">
        <f t="shared" si="6"/>
        <v>-613.87614678899081</v>
      </c>
      <c r="N12" s="6"/>
      <c r="O12" s="16"/>
      <c r="P12" s="16"/>
      <c r="Q12" s="16"/>
    </row>
    <row r="13" spans="1:17" x14ac:dyDescent="0.3">
      <c r="A13" s="22" t="s">
        <v>10</v>
      </c>
      <c r="B13" s="7">
        <v>-11616.207951070337</v>
      </c>
      <c r="C13" s="13"/>
      <c r="D13" s="13"/>
      <c r="E13" s="13"/>
      <c r="F13" s="7">
        <v>-2813.4556574923499</v>
      </c>
      <c r="G13" s="13"/>
      <c r="H13" s="11">
        <f>F13/2</f>
        <v>-1406.727828746175</v>
      </c>
      <c r="I13" s="13"/>
      <c r="J13" s="7">
        <v>-2813.4556574923499</v>
      </c>
      <c r="K13" s="13"/>
      <c r="L13" s="13"/>
      <c r="M13" s="13"/>
      <c r="N13" s="6"/>
      <c r="O13" s="16"/>
      <c r="P13" s="16"/>
      <c r="Q13" s="16"/>
    </row>
    <row r="14" spans="1:17" x14ac:dyDescent="0.3">
      <c r="A14" s="7" t="s">
        <v>39</v>
      </c>
      <c r="B14" s="7">
        <f>(B4+B5)*(-0.3)</f>
        <v>-5452.9816513761507</v>
      </c>
      <c r="C14" s="7">
        <f>(C4+C5)*(-0.3)</f>
        <v>-5452.9816513761507</v>
      </c>
      <c r="D14" s="7">
        <f t="shared" ref="D14:M14" si="7">(D4+D5)*(-0.3)</f>
        <v>-5452.9816513761507</v>
      </c>
      <c r="E14" s="7">
        <f t="shared" si="7"/>
        <v>-5452.9816513761507</v>
      </c>
      <c r="F14" s="7">
        <f t="shared" si="7"/>
        <v>-5452.9816513761507</v>
      </c>
      <c r="G14" s="7">
        <f t="shared" si="7"/>
        <v>-5452.9816513761507</v>
      </c>
      <c r="H14" s="7">
        <f t="shared" si="7"/>
        <v>-5452.9816513761507</v>
      </c>
      <c r="I14" s="7">
        <f t="shared" si="7"/>
        <v>-5452.9816513761507</v>
      </c>
      <c r="J14" s="7">
        <f t="shared" si="7"/>
        <v>-5452.9816513761507</v>
      </c>
      <c r="K14" s="7">
        <f t="shared" si="7"/>
        <v>-5452.9816513761507</v>
      </c>
      <c r="L14" s="7">
        <f t="shared" si="7"/>
        <v>-5452.9816513761507</v>
      </c>
      <c r="M14" s="7">
        <f t="shared" si="7"/>
        <v>-5452.9816513761507</v>
      </c>
      <c r="N14" s="6"/>
      <c r="O14" s="16"/>
      <c r="P14" s="16"/>
      <c r="Q14" s="16"/>
    </row>
    <row r="15" spans="1:17" x14ac:dyDescent="0.3">
      <c r="A15" s="23" t="s">
        <v>14</v>
      </c>
      <c r="B15" s="13">
        <f>SUM(B4:B14)</f>
        <v>-3226.8704892966252</v>
      </c>
      <c r="C15" s="13">
        <f t="shared" ref="C15:M15" si="8">SUM(C4:C14)</f>
        <v>8589.3374617737118</v>
      </c>
      <c r="D15" s="13">
        <f t="shared" si="8"/>
        <v>8589.3374617737118</v>
      </c>
      <c r="E15" s="13">
        <f t="shared" si="8"/>
        <v>8589.3374617737118</v>
      </c>
      <c r="F15" s="13">
        <f t="shared" si="8"/>
        <v>5775.8818042813618</v>
      </c>
      <c r="G15" s="13">
        <f t="shared" si="8"/>
        <v>8589.3374617737118</v>
      </c>
      <c r="H15" s="13">
        <f t="shared" si="8"/>
        <v>7182.6096330275359</v>
      </c>
      <c r="I15" s="13">
        <f t="shared" si="8"/>
        <v>8589.3374617737118</v>
      </c>
      <c r="J15" s="13">
        <f t="shared" si="8"/>
        <v>5775.8818042813618</v>
      </c>
      <c r="K15" s="13">
        <f t="shared" si="8"/>
        <v>8589.3374617737118</v>
      </c>
      <c r="L15" s="13">
        <f t="shared" si="8"/>
        <v>8589.3374617737118</v>
      </c>
      <c r="M15" s="13">
        <f t="shared" si="8"/>
        <v>8589.3374617737118</v>
      </c>
      <c r="N15" s="6"/>
      <c r="O15" s="16"/>
      <c r="P15" s="16"/>
      <c r="Q15" s="16"/>
    </row>
    <row r="16" spans="1:17" x14ac:dyDescent="0.3">
      <c r="A16" s="20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6"/>
      <c r="O16" s="16"/>
      <c r="P16" s="7"/>
      <c r="Q16" s="16"/>
    </row>
    <row r="17" spans="1:17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6"/>
      <c r="O17" s="16"/>
      <c r="P17" s="16"/>
      <c r="Q17" s="16"/>
    </row>
    <row r="18" spans="1:17" x14ac:dyDescent="0.3">
      <c r="A18" s="20" t="s">
        <v>21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"/>
      <c r="O18" s="16"/>
      <c r="P18" s="16"/>
      <c r="Q18" s="16"/>
    </row>
    <row r="19" spans="1:17" x14ac:dyDescent="0.3">
      <c r="A19" s="13" t="s">
        <v>32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6"/>
      <c r="O19" s="16"/>
      <c r="P19" s="7"/>
      <c r="Q19" s="16"/>
    </row>
    <row r="20" spans="1:17" s="11" customFormat="1" x14ac:dyDescent="0.3">
      <c r="A20" s="13" t="s">
        <v>58</v>
      </c>
      <c r="B20" s="13">
        <v>-1500</v>
      </c>
      <c r="C20" s="13">
        <v>-1500</v>
      </c>
      <c r="D20" s="13">
        <v>-1500</v>
      </c>
      <c r="E20" s="13">
        <v>-1500</v>
      </c>
      <c r="F20" s="13">
        <v>-1500</v>
      </c>
      <c r="G20" s="13">
        <v>-1500</v>
      </c>
      <c r="H20" s="13">
        <v>-1500</v>
      </c>
      <c r="I20" s="13">
        <v>-1500</v>
      </c>
      <c r="J20" s="13">
        <v>-1500</v>
      </c>
      <c r="K20" s="13">
        <v>-1500</v>
      </c>
      <c r="L20" s="13">
        <v>-1500</v>
      </c>
      <c r="M20" s="13">
        <v>-1500</v>
      </c>
      <c r="N20" s="6"/>
      <c r="O20" s="16"/>
      <c r="P20" s="7"/>
      <c r="Q20" s="16"/>
    </row>
    <row r="21" spans="1:17" x14ac:dyDescent="0.3">
      <c r="A21" s="13" t="s">
        <v>23</v>
      </c>
      <c r="B21" s="20">
        <f>B20</f>
        <v>-1500</v>
      </c>
      <c r="C21" s="20">
        <f t="shared" ref="C21:M21" si="9">C20</f>
        <v>-1500</v>
      </c>
      <c r="D21" s="20">
        <f t="shared" si="9"/>
        <v>-1500</v>
      </c>
      <c r="E21" s="20">
        <f t="shared" si="9"/>
        <v>-1500</v>
      </c>
      <c r="F21" s="20">
        <f t="shared" si="9"/>
        <v>-1500</v>
      </c>
      <c r="G21" s="20">
        <f t="shared" si="9"/>
        <v>-1500</v>
      </c>
      <c r="H21" s="20">
        <f t="shared" si="9"/>
        <v>-1500</v>
      </c>
      <c r="I21" s="20">
        <f t="shared" si="9"/>
        <v>-1500</v>
      </c>
      <c r="J21" s="20">
        <f t="shared" si="9"/>
        <v>-1500</v>
      </c>
      <c r="K21" s="20">
        <f t="shared" si="9"/>
        <v>-1500</v>
      </c>
      <c r="L21" s="20">
        <f t="shared" si="9"/>
        <v>-1500</v>
      </c>
      <c r="M21" s="20">
        <f t="shared" si="9"/>
        <v>-1500</v>
      </c>
      <c r="N21" s="6"/>
      <c r="O21" s="16"/>
      <c r="P21" s="16"/>
      <c r="Q21" s="16"/>
    </row>
    <row r="22" spans="1:17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6"/>
      <c r="O22" s="16"/>
      <c r="P22" s="16"/>
      <c r="Q22" s="16"/>
    </row>
    <row r="23" spans="1:17" x14ac:dyDescent="0.3">
      <c r="A23" s="13" t="s">
        <v>52</v>
      </c>
      <c r="B23" s="13">
        <f>'Period 0'!M32</f>
        <v>6599.6711009128612</v>
      </c>
      <c r="C23" s="13">
        <f>B24</f>
        <v>1872.800611616236</v>
      </c>
      <c r="D23" s="13">
        <f t="shared" ref="D23:M23" si="10">C24</f>
        <v>8962.1380733899477</v>
      </c>
      <c r="E23" s="13">
        <f t="shared" si="10"/>
        <v>16051.47553516366</v>
      </c>
      <c r="F23" s="13">
        <f t="shared" si="10"/>
        <v>23140.812996937369</v>
      </c>
      <c r="G23" s="13">
        <f t="shared" si="10"/>
        <v>27416.694801218731</v>
      </c>
      <c r="H23" s="13">
        <f t="shared" si="10"/>
        <v>34506.032262992441</v>
      </c>
      <c r="I23" s="13">
        <f t="shared" si="10"/>
        <v>40188.641896019981</v>
      </c>
      <c r="J23" s="13">
        <f t="shared" si="10"/>
        <v>47277.979357793694</v>
      </c>
      <c r="K23" s="13">
        <f t="shared" si="10"/>
        <v>51553.86116207506</v>
      </c>
      <c r="L23" s="13">
        <f t="shared" si="10"/>
        <v>58643.198623848773</v>
      </c>
      <c r="M23" s="13">
        <f t="shared" si="10"/>
        <v>65732.536085622487</v>
      </c>
      <c r="N23" s="6"/>
      <c r="O23" s="16"/>
      <c r="P23" s="16"/>
      <c r="Q23" s="16"/>
    </row>
    <row r="24" spans="1:17" x14ac:dyDescent="0.3">
      <c r="A24" s="13" t="s">
        <v>53</v>
      </c>
      <c r="B24" s="13">
        <f>SUM(B15+B23+B21)</f>
        <v>1872.800611616236</v>
      </c>
      <c r="C24" s="13">
        <f t="shared" ref="C24:M24" si="11">SUM(C15+C23+C21)</f>
        <v>8962.1380733899477</v>
      </c>
      <c r="D24" s="13">
        <f t="shared" si="11"/>
        <v>16051.47553516366</v>
      </c>
      <c r="E24" s="13">
        <f t="shared" si="11"/>
        <v>23140.812996937369</v>
      </c>
      <c r="F24" s="13">
        <f t="shared" si="11"/>
        <v>27416.694801218731</v>
      </c>
      <c r="G24" s="13">
        <f t="shared" si="11"/>
        <v>34506.032262992441</v>
      </c>
      <c r="H24" s="13">
        <f t="shared" si="11"/>
        <v>40188.641896019981</v>
      </c>
      <c r="I24" s="13">
        <f t="shared" si="11"/>
        <v>47277.979357793694</v>
      </c>
      <c r="J24" s="13">
        <f t="shared" si="11"/>
        <v>51553.86116207506</v>
      </c>
      <c r="K24" s="13">
        <f t="shared" si="11"/>
        <v>58643.198623848773</v>
      </c>
      <c r="L24" s="13">
        <f t="shared" si="11"/>
        <v>65732.536085622487</v>
      </c>
      <c r="M24" s="13">
        <f t="shared" si="11"/>
        <v>72821.873547396201</v>
      </c>
      <c r="N24" s="6"/>
      <c r="O24" s="16"/>
      <c r="P24" s="16"/>
      <c r="Q24" s="16"/>
    </row>
    <row r="25" spans="1:17" x14ac:dyDescent="0.3">
      <c r="B25" s="11"/>
      <c r="N25" s="6"/>
      <c r="O25" s="6"/>
      <c r="P25" s="6"/>
      <c r="Q25" s="6"/>
    </row>
  </sheetData>
  <mergeCells count="5">
    <mergeCell ref="A1:C1"/>
    <mergeCell ref="A2:C2"/>
    <mergeCell ref="O3:Q3"/>
    <mergeCell ref="O4:Q4"/>
    <mergeCell ref="O5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C3" workbookViewId="0">
      <selection activeCell="M22" sqref="M22"/>
    </sheetView>
  </sheetViews>
  <sheetFormatPr defaultRowHeight="14.4" x14ac:dyDescent="0.3"/>
  <cols>
    <col min="1" max="1" width="39.5546875" customWidth="1"/>
    <col min="2" max="2" width="19.5546875" customWidth="1"/>
    <col min="3" max="3" width="19.33203125" customWidth="1"/>
    <col min="4" max="13" width="11.5546875" bestFit="1" customWidth="1"/>
  </cols>
  <sheetData>
    <row r="1" spans="1:13" x14ac:dyDescent="0.3">
      <c r="A1" s="32" t="s">
        <v>24</v>
      </c>
      <c r="B1" s="32"/>
      <c r="C1" s="32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3">
      <c r="A2" s="32" t="s">
        <v>33</v>
      </c>
      <c r="B2" s="32"/>
      <c r="C2" s="32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">
      <c r="A3" s="20" t="s">
        <v>2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54</v>
      </c>
      <c r="I3" s="13" t="s">
        <v>47</v>
      </c>
      <c r="J3" s="13" t="s">
        <v>48</v>
      </c>
      <c r="K3" s="13" t="s">
        <v>49</v>
      </c>
      <c r="L3" s="13" t="s">
        <v>50</v>
      </c>
      <c r="M3" s="13" t="s">
        <v>51</v>
      </c>
    </row>
    <row r="4" spans="1:13" s="8" customFormat="1" x14ac:dyDescent="0.3">
      <c r="A4" s="13" t="s">
        <v>26</v>
      </c>
      <c r="B4" s="13">
        <f>23394.495412844/12</f>
        <v>1949.5412844036666</v>
      </c>
      <c r="C4" s="13">
        <f t="shared" ref="C4:M4" si="0">23394.495412844/12</f>
        <v>1949.5412844036666</v>
      </c>
      <c r="D4" s="13">
        <f t="shared" si="0"/>
        <v>1949.5412844036666</v>
      </c>
      <c r="E4" s="13">
        <f t="shared" si="0"/>
        <v>1949.5412844036666</v>
      </c>
      <c r="F4" s="13">
        <f t="shared" si="0"/>
        <v>1949.5412844036666</v>
      </c>
      <c r="G4" s="13">
        <f t="shared" si="0"/>
        <v>1949.5412844036666</v>
      </c>
      <c r="H4" s="13">
        <f t="shared" si="0"/>
        <v>1949.5412844036666</v>
      </c>
      <c r="I4" s="13">
        <f t="shared" si="0"/>
        <v>1949.5412844036666</v>
      </c>
      <c r="J4" s="13">
        <f t="shared" si="0"/>
        <v>1949.5412844036666</v>
      </c>
      <c r="K4" s="13">
        <f t="shared" si="0"/>
        <v>1949.5412844036666</v>
      </c>
      <c r="L4" s="13">
        <f t="shared" si="0"/>
        <v>1949.5412844036666</v>
      </c>
      <c r="M4" s="13">
        <f t="shared" si="0"/>
        <v>1949.5412844036666</v>
      </c>
    </row>
    <row r="5" spans="1:13" s="8" customFormat="1" x14ac:dyDescent="0.3">
      <c r="A5" s="13" t="s">
        <v>27</v>
      </c>
      <c r="B5" s="13">
        <f>412844.036697248/12</f>
        <v>34403.669724770669</v>
      </c>
      <c r="C5" s="13">
        <f t="shared" ref="C5:K5" si="1">412844.036697248/12</f>
        <v>34403.669724770669</v>
      </c>
      <c r="D5" s="13">
        <f t="shared" si="1"/>
        <v>34403.669724770669</v>
      </c>
      <c r="E5" s="13">
        <f t="shared" si="1"/>
        <v>34403.669724770669</v>
      </c>
      <c r="F5" s="13">
        <f t="shared" si="1"/>
        <v>34403.669724770669</v>
      </c>
      <c r="G5" s="13">
        <f t="shared" si="1"/>
        <v>34403.669724770669</v>
      </c>
      <c r="H5" s="13">
        <f t="shared" si="1"/>
        <v>34403.669724770669</v>
      </c>
      <c r="I5" s="13">
        <f t="shared" si="1"/>
        <v>34403.669724770669</v>
      </c>
      <c r="J5" s="13">
        <f t="shared" si="1"/>
        <v>34403.669724770669</v>
      </c>
      <c r="K5" s="13">
        <f t="shared" si="1"/>
        <v>34403.669724770669</v>
      </c>
      <c r="L5" s="13">
        <f>412844.036697248/12</f>
        <v>34403.669724770669</v>
      </c>
      <c r="M5" s="13">
        <f>412844.036697248/12</f>
        <v>34403.669724770669</v>
      </c>
    </row>
    <row r="6" spans="1:13" x14ac:dyDescent="0.3">
      <c r="A6" s="22" t="s">
        <v>6</v>
      </c>
      <c r="B6" s="16">
        <f>-917.4/12</f>
        <v>-76.45</v>
      </c>
      <c r="C6" s="16">
        <f t="shared" ref="C6:M6" si="2">-917.4/12</f>
        <v>-76.45</v>
      </c>
      <c r="D6" s="16">
        <f t="shared" si="2"/>
        <v>-76.45</v>
      </c>
      <c r="E6" s="16">
        <f t="shared" si="2"/>
        <v>-76.45</v>
      </c>
      <c r="F6" s="16">
        <f t="shared" si="2"/>
        <v>-76.45</v>
      </c>
      <c r="G6" s="16">
        <f t="shared" si="2"/>
        <v>-76.45</v>
      </c>
      <c r="H6" s="16">
        <f t="shared" si="2"/>
        <v>-76.45</v>
      </c>
      <c r="I6" s="16">
        <f t="shared" si="2"/>
        <v>-76.45</v>
      </c>
      <c r="J6" s="16">
        <f t="shared" si="2"/>
        <v>-76.45</v>
      </c>
      <c r="K6" s="16">
        <f t="shared" si="2"/>
        <v>-76.45</v>
      </c>
      <c r="L6" s="16">
        <f t="shared" si="2"/>
        <v>-76.45</v>
      </c>
      <c r="M6" s="16">
        <f t="shared" si="2"/>
        <v>-76.45</v>
      </c>
    </row>
    <row r="7" spans="1:13" x14ac:dyDescent="0.3">
      <c r="A7" s="22" t="s">
        <v>7</v>
      </c>
      <c r="B7" s="16">
        <f>-137.614678899083/12</f>
        <v>-11.467889908256916</v>
      </c>
      <c r="C7" s="16">
        <f t="shared" ref="C7:M7" si="3">-137.614678899083/12</f>
        <v>-11.467889908256916</v>
      </c>
      <c r="D7" s="16">
        <f t="shared" si="3"/>
        <v>-11.467889908256916</v>
      </c>
      <c r="E7" s="16">
        <f t="shared" si="3"/>
        <v>-11.467889908256916</v>
      </c>
      <c r="F7" s="16">
        <f t="shared" si="3"/>
        <v>-11.467889908256916</v>
      </c>
      <c r="G7" s="16">
        <f t="shared" si="3"/>
        <v>-11.467889908256916</v>
      </c>
      <c r="H7" s="16">
        <f t="shared" si="3"/>
        <v>-11.467889908256916</v>
      </c>
      <c r="I7" s="16">
        <f t="shared" si="3"/>
        <v>-11.467889908256916</v>
      </c>
      <c r="J7" s="16">
        <f t="shared" si="3"/>
        <v>-11.467889908256916</v>
      </c>
      <c r="K7" s="16">
        <f t="shared" si="3"/>
        <v>-11.467889908256916</v>
      </c>
      <c r="L7" s="16">
        <f t="shared" si="3"/>
        <v>-11.467889908256916</v>
      </c>
      <c r="M7" s="16">
        <f t="shared" si="3"/>
        <v>-11.467889908256916</v>
      </c>
    </row>
    <row r="8" spans="1:13" x14ac:dyDescent="0.3">
      <c r="A8" s="22" t="s">
        <v>28</v>
      </c>
      <c r="B8" s="16">
        <v>-200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3">
      <c r="A9" s="22" t="s">
        <v>29</v>
      </c>
      <c r="B9" s="18">
        <f>-42495.4128440367/12</f>
        <v>-3541.2844036697247</v>
      </c>
      <c r="C9" s="18">
        <f t="shared" ref="C9:M9" si="4">-42495.4128440367/12</f>
        <v>-3541.2844036697247</v>
      </c>
      <c r="D9" s="18">
        <f t="shared" si="4"/>
        <v>-3541.2844036697247</v>
      </c>
      <c r="E9" s="18">
        <f t="shared" si="4"/>
        <v>-3541.2844036697247</v>
      </c>
      <c r="F9" s="18">
        <f t="shared" si="4"/>
        <v>-3541.2844036697247</v>
      </c>
      <c r="G9" s="18">
        <f t="shared" si="4"/>
        <v>-3541.2844036697247</v>
      </c>
      <c r="H9" s="18">
        <f t="shared" si="4"/>
        <v>-3541.2844036697247</v>
      </c>
      <c r="I9" s="18">
        <f t="shared" si="4"/>
        <v>-3541.2844036697247</v>
      </c>
      <c r="J9" s="18">
        <f t="shared" si="4"/>
        <v>-3541.2844036697247</v>
      </c>
      <c r="K9" s="18">
        <f t="shared" si="4"/>
        <v>-3541.2844036697247</v>
      </c>
      <c r="L9" s="18">
        <f t="shared" si="4"/>
        <v>-3541.2844036697247</v>
      </c>
      <c r="M9" s="18">
        <f t="shared" si="4"/>
        <v>-3541.2844036697247</v>
      </c>
    </row>
    <row r="10" spans="1:13" x14ac:dyDescent="0.3">
      <c r="A10" s="22" t="s">
        <v>30</v>
      </c>
      <c r="B10" s="17">
        <v>-41.666666666666664</v>
      </c>
      <c r="C10" s="17">
        <v>-41.666666666666664</v>
      </c>
      <c r="D10" s="17">
        <v>-41.666666666666664</v>
      </c>
      <c r="E10" s="17">
        <v>-41.666666666666664</v>
      </c>
      <c r="F10" s="17">
        <v>-41.666666666666664</v>
      </c>
      <c r="G10" s="17">
        <v>-41.666666666666664</v>
      </c>
      <c r="H10" s="17">
        <v>-41.666666666666664</v>
      </c>
      <c r="I10" s="17">
        <v>-41.666666666666664</v>
      </c>
      <c r="J10" s="17">
        <v>-41.666666666666664</v>
      </c>
      <c r="K10" s="17">
        <v>-41.666666666666664</v>
      </c>
      <c r="L10" s="17">
        <v>-41.666666666666664</v>
      </c>
      <c r="M10" s="17">
        <v>-41.666666666666664</v>
      </c>
    </row>
    <row r="11" spans="1:13" x14ac:dyDescent="0.3">
      <c r="A11" s="22" t="s">
        <v>34</v>
      </c>
      <c r="B11" s="17">
        <v>-750</v>
      </c>
      <c r="C11" s="17">
        <v>-750</v>
      </c>
      <c r="D11" s="17">
        <v>-750</v>
      </c>
      <c r="E11" s="17">
        <v>-750</v>
      </c>
      <c r="F11" s="17">
        <v>-750</v>
      </c>
      <c r="G11" s="17">
        <v>-750</v>
      </c>
      <c r="H11" s="17">
        <v>-750</v>
      </c>
      <c r="I11" s="17">
        <v>-750</v>
      </c>
      <c r="J11" s="17">
        <v>-750</v>
      </c>
      <c r="K11" s="17">
        <v>-750</v>
      </c>
      <c r="L11" s="17">
        <v>-750</v>
      </c>
      <c r="M11" s="17">
        <v>-750</v>
      </c>
    </row>
    <row r="12" spans="1:13" x14ac:dyDescent="0.3">
      <c r="A12" s="22" t="s">
        <v>31</v>
      </c>
      <c r="B12" s="17">
        <f>-17911.9266055046/12</f>
        <v>-1492.6605504587167</v>
      </c>
      <c r="C12" s="17">
        <f t="shared" ref="C12:M12" si="5">-17911.9266055046/12</f>
        <v>-1492.6605504587167</v>
      </c>
      <c r="D12" s="17">
        <f t="shared" si="5"/>
        <v>-1492.6605504587167</v>
      </c>
      <c r="E12" s="17">
        <f t="shared" si="5"/>
        <v>-1492.6605504587167</v>
      </c>
      <c r="F12" s="17">
        <f t="shared" si="5"/>
        <v>-1492.6605504587167</v>
      </c>
      <c r="G12" s="17">
        <f t="shared" si="5"/>
        <v>-1492.6605504587167</v>
      </c>
      <c r="H12" s="17">
        <f t="shared" si="5"/>
        <v>-1492.6605504587167</v>
      </c>
      <c r="I12" s="17">
        <f t="shared" si="5"/>
        <v>-1492.6605504587167</v>
      </c>
      <c r="J12" s="17">
        <f t="shared" si="5"/>
        <v>-1492.6605504587167</v>
      </c>
      <c r="K12" s="17">
        <f t="shared" si="5"/>
        <v>-1492.6605504587167</v>
      </c>
      <c r="L12" s="17">
        <f t="shared" si="5"/>
        <v>-1492.6605504587167</v>
      </c>
      <c r="M12" s="17">
        <f t="shared" si="5"/>
        <v>-1492.6605504587167</v>
      </c>
    </row>
    <row r="13" spans="1:13" x14ac:dyDescent="0.3">
      <c r="A13" s="22" t="s">
        <v>10</v>
      </c>
      <c r="B13" s="17">
        <v>-22620.795107033598</v>
      </c>
      <c r="C13" s="13"/>
      <c r="D13" s="13"/>
      <c r="E13" s="13"/>
      <c r="F13" s="13">
        <v>-6116.2079510703397</v>
      </c>
      <c r="G13" s="13">
        <v>-8256.8807339449504</v>
      </c>
      <c r="H13" s="13"/>
      <c r="I13" s="13"/>
      <c r="J13" s="13">
        <v>-6116.2079510703397</v>
      </c>
      <c r="K13" s="13"/>
      <c r="L13" s="13"/>
      <c r="M13" s="13"/>
    </row>
    <row r="14" spans="1:13" x14ac:dyDescent="0.3">
      <c r="A14" s="22" t="s">
        <v>13</v>
      </c>
      <c r="B14" s="7">
        <f>(B4+B5)*0.3*-1</f>
        <v>-10905.963302752301</v>
      </c>
      <c r="C14" s="7">
        <f>(C4+C5)*0.3*-1</f>
        <v>-10905.963302752301</v>
      </c>
      <c r="D14" s="7">
        <f>(D4+D5)*0.3*-1</f>
        <v>-10905.963302752301</v>
      </c>
      <c r="E14" s="7">
        <f t="shared" ref="E14:M14" si="6">(E4+E5)*0.3*-1</f>
        <v>-10905.963302752301</v>
      </c>
      <c r="F14" s="7">
        <f t="shared" si="6"/>
        <v>-10905.963302752301</v>
      </c>
      <c r="G14" s="7">
        <f t="shared" si="6"/>
        <v>-10905.963302752301</v>
      </c>
      <c r="H14" s="7">
        <f t="shared" si="6"/>
        <v>-10905.963302752301</v>
      </c>
      <c r="I14" s="7">
        <f t="shared" si="6"/>
        <v>-10905.963302752301</v>
      </c>
      <c r="J14" s="7">
        <f t="shared" si="6"/>
        <v>-10905.963302752301</v>
      </c>
      <c r="K14" s="7">
        <f t="shared" si="6"/>
        <v>-10905.963302752301</v>
      </c>
      <c r="L14" s="7">
        <f t="shared" si="6"/>
        <v>-10905.963302752301</v>
      </c>
      <c r="M14" s="7">
        <f t="shared" si="6"/>
        <v>-10905.963302752301</v>
      </c>
    </row>
    <row r="15" spans="1:13" x14ac:dyDescent="0.3">
      <c r="A15" s="23" t="s">
        <v>14</v>
      </c>
      <c r="B15" s="13">
        <f>SUM(B4:B14)</f>
        <v>-3287.0769113149254</v>
      </c>
      <c r="C15" s="13">
        <f t="shared" ref="C15:M15" si="7">SUM(C4:C14)</f>
        <v>19533.718195718673</v>
      </c>
      <c r="D15" s="13">
        <f t="shared" si="7"/>
        <v>19533.718195718673</v>
      </c>
      <c r="E15" s="13">
        <f t="shared" si="7"/>
        <v>19533.718195718673</v>
      </c>
      <c r="F15" s="13">
        <f t="shared" si="7"/>
        <v>13417.510244648332</v>
      </c>
      <c r="G15" s="13">
        <f t="shared" si="7"/>
        <v>11276.837461773721</v>
      </c>
      <c r="H15" s="13">
        <f t="shared" si="7"/>
        <v>19533.718195718673</v>
      </c>
      <c r="I15" s="13">
        <f t="shared" si="7"/>
        <v>19533.718195718673</v>
      </c>
      <c r="J15" s="13">
        <f t="shared" si="7"/>
        <v>13417.510244648332</v>
      </c>
      <c r="K15" s="13">
        <f t="shared" si="7"/>
        <v>19533.718195718673</v>
      </c>
      <c r="L15" s="13">
        <f t="shared" si="7"/>
        <v>19533.718195718673</v>
      </c>
      <c r="M15" s="13">
        <f t="shared" si="7"/>
        <v>19533.718195718673</v>
      </c>
    </row>
    <row r="16" spans="1:13" x14ac:dyDescent="0.3">
      <c r="A16" s="20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3">
      <c r="A18" s="20" t="s">
        <v>21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3">
      <c r="A19" s="13" t="s">
        <v>32</v>
      </c>
      <c r="B19" s="13">
        <v>0</v>
      </c>
      <c r="C19" s="13">
        <f>B19</f>
        <v>0</v>
      </c>
      <c r="D19" s="13"/>
      <c r="E19" s="13"/>
      <c r="F19" s="13"/>
      <c r="G19" s="13">
        <v>-5000</v>
      </c>
      <c r="H19" s="13"/>
      <c r="I19" s="13"/>
      <c r="J19" s="13"/>
      <c r="K19" s="13"/>
      <c r="L19" s="13"/>
      <c r="M19" s="13">
        <v>-5000</v>
      </c>
    </row>
    <row r="20" spans="1:13" s="11" customFormat="1" x14ac:dyDescent="0.3">
      <c r="A20" s="13" t="s">
        <v>59</v>
      </c>
      <c r="B20" s="13">
        <v>-1500</v>
      </c>
      <c r="C20" s="13">
        <v>-1500</v>
      </c>
      <c r="D20" s="13">
        <v>-1500</v>
      </c>
      <c r="E20" s="13">
        <v>-1500</v>
      </c>
      <c r="F20" s="13">
        <v>-1500</v>
      </c>
      <c r="G20" s="13">
        <v>-1500</v>
      </c>
      <c r="H20" s="13">
        <v>-1500</v>
      </c>
      <c r="I20" s="13">
        <v>-1500</v>
      </c>
      <c r="J20" s="13">
        <v>-1500</v>
      </c>
      <c r="K20" s="13">
        <v>-1500</v>
      </c>
      <c r="L20" s="13">
        <v>-1500</v>
      </c>
      <c r="M20" s="13">
        <v>-1500</v>
      </c>
    </row>
    <row r="21" spans="1:13" x14ac:dyDescent="0.3">
      <c r="A21" s="13" t="s">
        <v>23</v>
      </c>
      <c r="B21" s="20">
        <f>B20</f>
        <v>-1500</v>
      </c>
      <c r="C21" s="20">
        <f>C20</f>
        <v>-1500</v>
      </c>
      <c r="D21" s="20">
        <f t="shared" ref="D21:L21" si="8">D20</f>
        <v>-1500</v>
      </c>
      <c r="E21" s="20">
        <f t="shared" si="8"/>
        <v>-1500</v>
      </c>
      <c r="F21" s="20">
        <f t="shared" si="8"/>
        <v>-1500</v>
      </c>
      <c r="G21" s="20">
        <f>G20+G19</f>
        <v>-6500</v>
      </c>
      <c r="H21" s="20">
        <f t="shared" si="8"/>
        <v>-1500</v>
      </c>
      <c r="I21" s="20">
        <f t="shared" si="8"/>
        <v>-1500</v>
      </c>
      <c r="J21" s="20">
        <f t="shared" si="8"/>
        <v>-1500</v>
      </c>
      <c r="K21" s="20">
        <f t="shared" si="8"/>
        <v>-1500</v>
      </c>
      <c r="L21" s="20">
        <f t="shared" si="8"/>
        <v>-1500</v>
      </c>
      <c r="M21" s="20">
        <f>M20+M19</f>
        <v>-6500</v>
      </c>
    </row>
    <row r="22" spans="1:13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3">
      <c r="A23" s="13" t="s">
        <v>52</v>
      </c>
      <c r="B23" s="13">
        <f>'Period 1'!M24</f>
        <v>72821.873547396201</v>
      </c>
      <c r="C23" s="13">
        <f>B24</f>
        <v>68034.796636081272</v>
      </c>
      <c r="D23" s="13">
        <f t="shared" ref="D23:M23" si="9">C24</f>
        <v>86068.514831799941</v>
      </c>
      <c r="E23" s="13">
        <f t="shared" si="9"/>
        <v>104102.23302751861</v>
      </c>
      <c r="F23" s="13">
        <f t="shared" si="9"/>
        <v>122135.95122323728</v>
      </c>
      <c r="G23" s="13">
        <f t="shared" si="9"/>
        <v>134053.46146788562</v>
      </c>
      <c r="H23" s="13">
        <f t="shared" si="9"/>
        <v>138830.29892965933</v>
      </c>
      <c r="I23" s="13">
        <f t="shared" si="9"/>
        <v>156864.01712537801</v>
      </c>
      <c r="J23" s="13">
        <f t="shared" si="9"/>
        <v>174897.7353210967</v>
      </c>
      <c r="K23" s="13">
        <f t="shared" si="9"/>
        <v>186815.24556574502</v>
      </c>
      <c r="L23" s="13">
        <f t="shared" si="9"/>
        <v>204848.9637614637</v>
      </c>
      <c r="M23" s="13">
        <f t="shared" si="9"/>
        <v>222882.68195718239</v>
      </c>
    </row>
    <row r="24" spans="1:13" x14ac:dyDescent="0.3">
      <c r="A24" s="13" t="s">
        <v>53</v>
      </c>
      <c r="B24" s="13">
        <f>SUM(B15+B21+B23)</f>
        <v>68034.796636081272</v>
      </c>
      <c r="C24" s="13">
        <f t="shared" ref="C24:M24" si="10">SUM(C15+C21+C23)</f>
        <v>86068.514831799941</v>
      </c>
      <c r="D24" s="13">
        <f t="shared" si="10"/>
        <v>104102.23302751861</v>
      </c>
      <c r="E24" s="13">
        <f t="shared" si="10"/>
        <v>122135.95122323728</v>
      </c>
      <c r="F24" s="13">
        <f t="shared" si="10"/>
        <v>134053.46146788562</v>
      </c>
      <c r="G24" s="13">
        <f>SUM(G15+G21+G23)</f>
        <v>138830.29892965933</v>
      </c>
      <c r="H24" s="13">
        <f t="shared" si="10"/>
        <v>156864.01712537801</v>
      </c>
      <c r="I24" s="13">
        <f t="shared" si="10"/>
        <v>174897.7353210967</v>
      </c>
      <c r="J24" s="13">
        <f t="shared" si="10"/>
        <v>186815.24556574502</v>
      </c>
      <c r="K24" s="13">
        <f t="shared" si="10"/>
        <v>204848.9637614637</v>
      </c>
      <c r="L24" s="13">
        <f t="shared" si="10"/>
        <v>222882.68195718239</v>
      </c>
      <c r="M24" s="13">
        <f t="shared" si="10"/>
        <v>235916.40015290107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D2" workbookViewId="0">
      <selection activeCell="N25" sqref="N2:Q25"/>
    </sheetView>
  </sheetViews>
  <sheetFormatPr defaultRowHeight="14.4" x14ac:dyDescent="0.3"/>
  <cols>
    <col min="1" max="1" width="37.44140625" customWidth="1"/>
    <col min="2" max="2" width="25.44140625" customWidth="1"/>
    <col min="3" max="3" width="11.6640625" customWidth="1"/>
    <col min="4" max="5" width="11.5546875" bestFit="1" customWidth="1"/>
    <col min="6" max="6" width="11.6640625" bestFit="1" customWidth="1"/>
    <col min="7" max="7" width="12.6640625" bestFit="1" customWidth="1"/>
    <col min="8" max="9" width="11.5546875" bestFit="1" customWidth="1"/>
    <col min="10" max="10" width="11.6640625" bestFit="1" customWidth="1"/>
    <col min="11" max="13" width="11.5546875" bestFit="1" customWidth="1"/>
    <col min="14" max="14" width="13.33203125" bestFit="1" customWidth="1"/>
    <col min="15" max="15" width="22" bestFit="1" customWidth="1"/>
    <col min="16" max="17" width="13.33203125" bestFit="1" customWidth="1"/>
  </cols>
  <sheetData>
    <row r="1" spans="1:17" x14ac:dyDescent="0.3">
      <c r="A1" s="30" t="s">
        <v>24</v>
      </c>
      <c r="B1" s="30"/>
      <c r="C1" s="30"/>
    </row>
    <row r="2" spans="1:17" x14ac:dyDescent="0.3">
      <c r="A2" s="30" t="s">
        <v>35</v>
      </c>
      <c r="B2" s="30"/>
      <c r="C2" s="30"/>
      <c r="N2" s="6"/>
      <c r="O2" s="6"/>
      <c r="P2" s="6"/>
      <c r="Q2" s="6"/>
    </row>
    <row r="3" spans="1:17" x14ac:dyDescent="0.3">
      <c r="A3" s="12" t="s">
        <v>2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55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N3" s="6"/>
      <c r="O3" s="33"/>
      <c r="P3" s="33"/>
      <c r="Q3" s="33"/>
    </row>
    <row r="4" spans="1:17" x14ac:dyDescent="0.3">
      <c r="A4" s="11" t="s">
        <v>26</v>
      </c>
      <c r="B4" s="13">
        <f>70183.4862385321/12</f>
        <v>5848.6238532110083</v>
      </c>
      <c r="C4" s="13">
        <f t="shared" ref="C4:M4" si="0">70183.4862385321/12</f>
        <v>5848.6238532110083</v>
      </c>
      <c r="D4" s="13">
        <f t="shared" si="0"/>
        <v>5848.6238532110083</v>
      </c>
      <c r="E4" s="13">
        <f t="shared" si="0"/>
        <v>5848.6238532110083</v>
      </c>
      <c r="F4" s="13">
        <f t="shared" si="0"/>
        <v>5848.6238532110083</v>
      </c>
      <c r="G4" s="13">
        <f t="shared" si="0"/>
        <v>5848.6238532110083</v>
      </c>
      <c r="H4" s="13">
        <f t="shared" si="0"/>
        <v>5848.6238532110083</v>
      </c>
      <c r="I4" s="13">
        <f t="shared" si="0"/>
        <v>5848.6238532110083</v>
      </c>
      <c r="J4" s="13">
        <f t="shared" si="0"/>
        <v>5848.6238532110083</v>
      </c>
      <c r="K4" s="13">
        <f t="shared" si="0"/>
        <v>5848.6238532110083</v>
      </c>
      <c r="L4" s="13">
        <f t="shared" si="0"/>
        <v>5848.6238532110083</v>
      </c>
      <c r="M4" s="13">
        <f t="shared" si="0"/>
        <v>5848.6238532110083</v>
      </c>
      <c r="N4" s="27"/>
      <c r="O4" s="33"/>
      <c r="P4" s="33"/>
      <c r="Q4" s="33"/>
    </row>
    <row r="5" spans="1:17" x14ac:dyDescent="0.3">
      <c r="A5" s="11" t="s">
        <v>27</v>
      </c>
      <c r="B5" s="13">
        <f>1238532.11009174/12</f>
        <v>103211.00917431166</v>
      </c>
      <c r="C5" s="13">
        <f t="shared" ref="C5:M5" si="1">1238532.11009174/12</f>
        <v>103211.00917431166</v>
      </c>
      <c r="D5" s="13">
        <f t="shared" si="1"/>
        <v>103211.00917431166</v>
      </c>
      <c r="E5" s="13">
        <f t="shared" si="1"/>
        <v>103211.00917431166</v>
      </c>
      <c r="F5" s="13">
        <f t="shared" si="1"/>
        <v>103211.00917431166</v>
      </c>
      <c r="G5" s="13">
        <f t="shared" si="1"/>
        <v>103211.00917431166</v>
      </c>
      <c r="H5" s="13">
        <f t="shared" si="1"/>
        <v>103211.00917431166</v>
      </c>
      <c r="I5" s="13">
        <f t="shared" si="1"/>
        <v>103211.00917431166</v>
      </c>
      <c r="J5" s="13">
        <f t="shared" si="1"/>
        <v>103211.00917431166</v>
      </c>
      <c r="K5" s="13">
        <f t="shared" si="1"/>
        <v>103211.00917431166</v>
      </c>
      <c r="L5" s="13">
        <f t="shared" si="1"/>
        <v>103211.00917431166</v>
      </c>
      <c r="M5" s="13">
        <f t="shared" si="1"/>
        <v>103211.00917431166</v>
      </c>
      <c r="N5" s="27"/>
      <c r="O5" s="33"/>
      <c r="P5" s="33"/>
      <c r="Q5" s="33"/>
    </row>
    <row r="6" spans="1:17" s="9" customFormat="1" x14ac:dyDescent="0.3">
      <c r="A6" s="15" t="s">
        <v>6</v>
      </c>
      <c r="B6" s="16">
        <f>-917.4/12</f>
        <v>-76.45</v>
      </c>
      <c r="C6" s="16">
        <f t="shared" ref="C6:M6" si="2">-917.4/12</f>
        <v>-76.45</v>
      </c>
      <c r="D6" s="16">
        <f t="shared" si="2"/>
        <v>-76.45</v>
      </c>
      <c r="E6" s="16">
        <f t="shared" si="2"/>
        <v>-76.45</v>
      </c>
      <c r="F6" s="16">
        <f t="shared" si="2"/>
        <v>-76.45</v>
      </c>
      <c r="G6" s="16">
        <f t="shared" si="2"/>
        <v>-76.45</v>
      </c>
      <c r="H6" s="16">
        <f t="shared" si="2"/>
        <v>-76.45</v>
      </c>
      <c r="I6" s="16">
        <f t="shared" si="2"/>
        <v>-76.45</v>
      </c>
      <c r="J6" s="16">
        <f t="shared" si="2"/>
        <v>-76.45</v>
      </c>
      <c r="K6" s="16">
        <f t="shared" si="2"/>
        <v>-76.45</v>
      </c>
      <c r="L6" s="16">
        <f t="shared" si="2"/>
        <v>-76.45</v>
      </c>
      <c r="M6" s="16">
        <f t="shared" si="2"/>
        <v>-76.45</v>
      </c>
      <c r="N6" s="6"/>
      <c r="O6" s="6"/>
      <c r="P6" s="16"/>
      <c r="Q6" s="16"/>
    </row>
    <row r="7" spans="1:17" x14ac:dyDescent="0.3">
      <c r="A7" s="15" t="s">
        <v>7</v>
      </c>
      <c r="B7" s="16">
        <f>-137.614678899083/12</f>
        <v>-11.467889908256916</v>
      </c>
      <c r="C7" s="16">
        <f t="shared" ref="C7:M7" si="3">-137.614678899083/12</f>
        <v>-11.467889908256916</v>
      </c>
      <c r="D7" s="16">
        <f t="shared" si="3"/>
        <v>-11.467889908256916</v>
      </c>
      <c r="E7" s="16">
        <f t="shared" si="3"/>
        <v>-11.467889908256916</v>
      </c>
      <c r="F7" s="16">
        <f t="shared" si="3"/>
        <v>-11.467889908256916</v>
      </c>
      <c r="G7" s="16">
        <f t="shared" si="3"/>
        <v>-11.467889908256916</v>
      </c>
      <c r="H7" s="16">
        <f t="shared" si="3"/>
        <v>-11.467889908256916</v>
      </c>
      <c r="I7" s="16">
        <f t="shared" si="3"/>
        <v>-11.467889908256916</v>
      </c>
      <c r="J7" s="16">
        <f t="shared" si="3"/>
        <v>-11.467889908256916</v>
      </c>
      <c r="K7" s="16">
        <f t="shared" si="3"/>
        <v>-11.467889908256916</v>
      </c>
      <c r="L7" s="16">
        <f t="shared" si="3"/>
        <v>-11.467889908256916</v>
      </c>
      <c r="M7" s="16">
        <f t="shared" si="3"/>
        <v>-11.467889908256916</v>
      </c>
      <c r="N7" s="6"/>
      <c r="O7" s="26"/>
      <c r="P7" s="16"/>
      <c r="Q7" s="16"/>
    </row>
    <row r="8" spans="1:17" x14ac:dyDescent="0.3">
      <c r="A8" s="15" t="s">
        <v>28</v>
      </c>
      <c r="B8" s="16">
        <v>-200</v>
      </c>
      <c r="C8" s="14"/>
      <c r="N8" s="6"/>
      <c r="O8" s="6"/>
      <c r="P8" s="16"/>
      <c r="Q8" s="16"/>
    </row>
    <row r="9" spans="1:17" x14ac:dyDescent="0.3">
      <c r="A9" s="15" t="s">
        <v>36</v>
      </c>
      <c r="B9" s="16">
        <f>-1681.95718654434/12</f>
        <v>-140.163098878695</v>
      </c>
      <c r="C9" s="16">
        <f t="shared" ref="C9:M9" si="4">-1681.95718654434/12</f>
        <v>-140.163098878695</v>
      </c>
      <c r="D9" s="16">
        <f t="shared" si="4"/>
        <v>-140.163098878695</v>
      </c>
      <c r="E9" s="16">
        <f t="shared" si="4"/>
        <v>-140.163098878695</v>
      </c>
      <c r="F9" s="16">
        <f t="shared" si="4"/>
        <v>-140.163098878695</v>
      </c>
      <c r="G9" s="16">
        <f t="shared" si="4"/>
        <v>-140.163098878695</v>
      </c>
      <c r="H9" s="16">
        <f t="shared" si="4"/>
        <v>-140.163098878695</v>
      </c>
      <c r="I9" s="16">
        <f t="shared" si="4"/>
        <v>-140.163098878695</v>
      </c>
      <c r="J9" s="16">
        <f t="shared" si="4"/>
        <v>-140.163098878695</v>
      </c>
      <c r="K9" s="16">
        <f t="shared" si="4"/>
        <v>-140.163098878695</v>
      </c>
      <c r="L9" s="16">
        <f t="shared" si="4"/>
        <v>-140.163098878695</v>
      </c>
      <c r="M9" s="16">
        <f t="shared" si="4"/>
        <v>-140.163098878695</v>
      </c>
      <c r="N9" s="6"/>
      <c r="O9" s="6"/>
      <c r="P9" s="16"/>
      <c r="Q9" s="16"/>
    </row>
    <row r="10" spans="1:17" x14ac:dyDescent="0.3">
      <c r="A10" s="15" t="s">
        <v>29</v>
      </c>
      <c r="B10" s="17">
        <f>-56366.9724770642/12</f>
        <v>-4697.2477064220166</v>
      </c>
      <c r="C10" s="17">
        <f t="shared" ref="C10:M10" si="5">-56366.9724770642/12</f>
        <v>-4697.2477064220166</v>
      </c>
      <c r="D10" s="17">
        <f t="shared" si="5"/>
        <v>-4697.2477064220166</v>
      </c>
      <c r="E10" s="17">
        <f t="shared" si="5"/>
        <v>-4697.2477064220166</v>
      </c>
      <c r="F10" s="17">
        <f t="shared" si="5"/>
        <v>-4697.2477064220166</v>
      </c>
      <c r="G10" s="17">
        <f t="shared" si="5"/>
        <v>-4697.2477064220166</v>
      </c>
      <c r="H10" s="17">
        <f t="shared" si="5"/>
        <v>-4697.2477064220166</v>
      </c>
      <c r="I10" s="17">
        <f t="shared" si="5"/>
        <v>-4697.2477064220166</v>
      </c>
      <c r="J10" s="17">
        <f t="shared" si="5"/>
        <v>-4697.2477064220166</v>
      </c>
      <c r="K10" s="17">
        <f t="shared" si="5"/>
        <v>-4697.2477064220166</v>
      </c>
      <c r="L10" s="17">
        <f t="shared" si="5"/>
        <v>-4697.2477064220166</v>
      </c>
      <c r="M10" s="17">
        <f t="shared" si="5"/>
        <v>-4697.2477064220166</v>
      </c>
      <c r="N10" s="6"/>
      <c r="O10" s="6"/>
      <c r="P10" s="16"/>
      <c r="Q10" s="16"/>
    </row>
    <row r="11" spans="1:17" x14ac:dyDescent="0.3">
      <c r="A11" s="15" t="s">
        <v>30</v>
      </c>
      <c r="B11" s="17">
        <f>-83.3333333333333</f>
        <v>-83.3333333333333</v>
      </c>
      <c r="C11" s="17">
        <f t="shared" ref="C11:M11" si="6">-83.3333333333333</f>
        <v>-83.3333333333333</v>
      </c>
      <c r="D11" s="17">
        <f t="shared" si="6"/>
        <v>-83.3333333333333</v>
      </c>
      <c r="E11" s="17">
        <f t="shared" si="6"/>
        <v>-83.3333333333333</v>
      </c>
      <c r="F11" s="17">
        <f t="shared" si="6"/>
        <v>-83.3333333333333</v>
      </c>
      <c r="G11" s="17">
        <f t="shared" si="6"/>
        <v>-83.3333333333333</v>
      </c>
      <c r="H11" s="17">
        <f t="shared" si="6"/>
        <v>-83.3333333333333</v>
      </c>
      <c r="I11" s="17">
        <f t="shared" si="6"/>
        <v>-83.3333333333333</v>
      </c>
      <c r="J11" s="17">
        <f t="shared" si="6"/>
        <v>-83.3333333333333</v>
      </c>
      <c r="K11" s="17">
        <f t="shared" si="6"/>
        <v>-83.3333333333333</v>
      </c>
      <c r="L11" s="17">
        <f t="shared" si="6"/>
        <v>-83.3333333333333</v>
      </c>
      <c r="M11" s="17">
        <f t="shared" si="6"/>
        <v>-83.3333333333333</v>
      </c>
      <c r="N11" s="6"/>
      <c r="O11" s="26"/>
      <c r="P11" s="16"/>
      <c r="Q11" s="16"/>
    </row>
    <row r="12" spans="1:17" x14ac:dyDescent="0.3">
      <c r="A12" s="15" t="s">
        <v>34</v>
      </c>
      <c r="B12" s="17">
        <v>-1000</v>
      </c>
      <c r="C12" s="17">
        <v>-1000</v>
      </c>
      <c r="D12" s="17">
        <v>-1000</v>
      </c>
      <c r="E12" s="17">
        <v>-1000</v>
      </c>
      <c r="F12" s="17">
        <v>-1000</v>
      </c>
      <c r="G12" s="17">
        <v>-1000</v>
      </c>
      <c r="H12" s="17">
        <v>-1000</v>
      </c>
      <c r="I12" s="17">
        <v>-1000</v>
      </c>
      <c r="J12" s="17">
        <v>-1000</v>
      </c>
      <c r="K12" s="17">
        <v>-1000</v>
      </c>
      <c r="L12" s="17">
        <v>-1000</v>
      </c>
      <c r="M12" s="17">
        <v>-1000</v>
      </c>
      <c r="N12" s="6"/>
      <c r="O12" s="6"/>
      <c r="P12" s="16"/>
      <c r="Q12" s="16"/>
    </row>
    <row r="13" spans="1:17" x14ac:dyDescent="0.3">
      <c r="A13" s="15" t="s">
        <v>31</v>
      </c>
      <c r="B13" s="17">
        <f>-17911.9266055046/12</f>
        <v>-1492.6605504587167</v>
      </c>
      <c r="C13" s="17">
        <f t="shared" ref="C13:M13" si="7">-17911.9266055046/12</f>
        <v>-1492.6605504587167</v>
      </c>
      <c r="D13" s="17">
        <f t="shared" si="7"/>
        <v>-1492.6605504587167</v>
      </c>
      <c r="E13" s="17">
        <f t="shared" si="7"/>
        <v>-1492.6605504587167</v>
      </c>
      <c r="F13" s="17">
        <f t="shared" si="7"/>
        <v>-1492.6605504587167</v>
      </c>
      <c r="G13" s="17">
        <f t="shared" si="7"/>
        <v>-1492.6605504587167</v>
      </c>
      <c r="H13" s="17">
        <f t="shared" si="7"/>
        <v>-1492.6605504587167</v>
      </c>
      <c r="I13" s="17">
        <f t="shared" si="7"/>
        <v>-1492.6605504587167</v>
      </c>
      <c r="J13" s="17">
        <f t="shared" si="7"/>
        <v>-1492.6605504587167</v>
      </c>
      <c r="K13" s="17">
        <f t="shared" si="7"/>
        <v>-1492.6605504587167</v>
      </c>
      <c r="L13" s="17">
        <f t="shared" si="7"/>
        <v>-1492.6605504587167</v>
      </c>
      <c r="M13" s="17">
        <f t="shared" si="7"/>
        <v>-1492.6605504587167</v>
      </c>
      <c r="N13" s="6"/>
      <c r="O13" s="6"/>
      <c r="P13" s="16"/>
      <c r="Q13" s="16"/>
    </row>
    <row r="14" spans="1:17" x14ac:dyDescent="0.3">
      <c r="A14" s="15" t="s">
        <v>10</v>
      </c>
      <c r="B14" s="17">
        <v>-69984.709480122328</v>
      </c>
      <c r="C14" s="14"/>
      <c r="F14">
        <v>-12232.415902140699</v>
      </c>
      <c r="G14">
        <v>-16513.761467889901</v>
      </c>
      <c r="J14" s="11">
        <v>-12232.415902140699</v>
      </c>
      <c r="N14" s="6"/>
      <c r="O14" s="6"/>
      <c r="P14" s="16"/>
      <c r="Q14" s="16"/>
    </row>
    <row r="15" spans="1:17" x14ac:dyDescent="0.3">
      <c r="A15" s="15" t="s">
        <v>13</v>
      </c>
      <c r="B15" s="7">
        <f>(B5+B6)*0.3*-1</f>
        <v>-30940.3677522935</v>
      </c>
      <c r="C15" s="7">
        <f t="shared" ref="C15:M15" si="8">(C5+C6)*0.3*-1</f>
        <v>-30940.3677522935</v>
      </c>
      <c r="D15" s="7">
        <f t="shared" si="8"/>
        <v>-30940.3677522935</v>
      </c>
      <c r="E15" s="7">
        <f t="shared" si="8"/>
        <v>-30940.3677522935</v>
      </c>
      <c r="F15" s="7">
        <f t="shared" si="8"/>
        <v>-30940.3677522935</v>
      </c>
      <c r="G15" s="7">
        <f t="shared" si="8"/>
        <v>-30940.3677522935</v>
      </c>
      <c r="H15" s="7">
        <f t="shared" si="8"/>
        <v>-30940.3677522935</v>
      </c>
      <c r="I15" s="7">
        <f t="shared" si="8"/>
        <v>-30940.3677522935</v>
      </c>
      <c r="J15" s="7">
        <f t="shared" si="8"/>
        <v>-30940.3677522935</v>
      </c>
      <c r="K15" s="7">
        <f t="shared" si="8"/>
        <v>-30940.3677522935</v>
      </c>
      <c r="L15" s="7">
        <f t="shared" si="8"/>
        <v>-30940.3677522935</v>
      </c>
      <c r="M15" s="7">
        <f t="shared" si="8"/>
        <v>-30940.3677522935</v>
      </c>
      <c r="N15" s="6"/>
      <c r="O15" s="6"/>
      <c r="P15" s="16"/>
      <c r="Q15" s="16"/>
    </row>
    <row r="16" spans="1:17" x14ac:dyDescent="0.3">
      <c r="A16" s="4" t="s">
        <v>14</v>
      </c>
      <c r="B16" s="13">
        <f>SUM(B4:B15)</f>
        <v>433.23321610584753</v>
      </c>
      <c r="C16" s="14">
        <f>SUM(B4:B15)</f>
        <v>433.23321610584753</v>
      </c>
      <c r="D16" s="14">
        <f t="shared" ref="D16:M16" si="9">SUM(C4:C15)</f>
        <v>70617.942696228172</v>
      </c>
      <c r="E16" s="14">
        <f t="shared" si="9"/>
        <v>70617.942696228172</v>
      </c>
      <c r="F16" s="14">
        <f t="shared" si="9"/>
        <v>70617.942696228172</v>
      </c>
      <c r="G16" s="14">
        <f t="shared" si="9"/>
        <v>58385.526794087476</v>
      </c>
      <c r="H16" s="14">
        <f t="shared" si="9"/>
        <v>54104.181228338275</v>
      </c>
      <c r="I16" s="14">
        <f t="shared" si="9"/>
        <v>70617.942696228172</v>
      </c>
      <c r="J16" s="14">
        <f t="shared" si="9"/>
        <v>70617.942696228172</v>
      </c>
      <c r="K16" s="14">
        <f t="shared" si="9"/>
        <v>58385.526794087476</v>
      </c>
      <c r="L16" s="14">
        <f t="shared" si="9"/>
        <v>70617.942696228172</v>
      </c>
      <c r="M16" s="14">
        <f t="shared" si="9"/>
        <v>70617.942696228172</v>
      </c>
      <c r="N16" s="6"/>
      <c r="O16" s="6"/>
      <c r="P16" s="17"/>
      <c r="Q16" s="16"/>
    </row>
    <row r="17" spans="1:17" s="10" customFormat="1" x14ac:dyDescent="0.3">
      <c r="A17" s="12" t="s">
        <v>15</v>
      </c>
      <c r="B17" s="13"/>
      <c r="C17" s="11"/>
      <c r="N17" s="6"/>
      <c r="O17" s="6"/>
      <c r="P17" s="17"/>
      <c r="Q17" s="16"/>
    </row>
    <row r="18" spans="1:17" s="10" customFormat="1" x14ac:dyDescent="0.3">
      <c r="A18" s="11" t="s">
        <v>16</v>
      </c>
      <c r="B18" s="16">
        <v>-9174.3119266055</v>
      </c>
      <c r="C18" s="11"/>
      <c r="N18" s="6"/>
      <c r="O18" s="6"/>
      <c r="P18" s="17"/>
      <c r="Q18" s="16"/>
    </row>
    <row r="19" spans="1:17" s="10" customFormat="1" x14ac:dyDescent="0.3">
      <c r="A19" s="2" t="s">
        <v>17</v>
      </c>
      <c r="B19" s="13">
        <f>-(13420.18349+1834.862385)</f>
        <v>-15255.045875</v>
      </c>
      <c r="C19" s="11"/>
      <c r="N19" s="6"/>
      <c r="O19" s="6"/>
      <c r="P19" s="17"/>
      <c r="Q19" s="16"/>
    </row>
    <row r="20" spans="1:17" x14ac:dyDescent="0.3">
      <c r="A20" s="2" t="s">
        <v>18</v>
      </c>
      <c r="B20" s="16">
        <f>-2752.29-688.0733945</f>
        <v>-3440.3633945000001</v>
      </c>
      <c r="N20" s="6"/>
      <c r="O20" s="6"/>
      <c r="P20" s="17"/>
      <c r="Q20" s="16"/>
    </row>
    <row r="21" spans="1:17" s="11" customFormat="1" x14ac:dyDescent="0.3">
      <c r="A21" s="4" t="s">
        <v>37</v>
      </c>
      <c r="B21" s="14">
        <f>SUM(B18:B20)</f>
        <v>-27869.7211961055</v>
      </c>
      <c r="N21" s="6"/>
      <c r="O21" s="6"/>
      <c r="P21" s="16"/>
      <c r="Q21" s="16"/>
    </row>
    <row r="22" spans="1:17" x14ac:dyDescent="0.3">
      <c r="A22" s="2"/>
      <c r="B22" s="11"/>
      <c r="C22" s="11"/>
      <c r="N22" s="6"/>
      <c r="O22" s="6"/>
      <c r="P22" s="16"/>
      <c r="Q22" s="16"/>
    </row>
    <row r="23" spans="1:17" x14ac:dyDescent="0.3">
      <c r="A23" s="12" t="s">
        <v>21</v>
      </c>
      <c r="B23" s="11"/>
      <c r="C23" s="11"/>
      <c r="N23" s="6"/>
      <c r="O23" s="6"/>
      <c r="P23" s="16"/>
      <c r="Q23" s="16"/>
    </row>
    <row r="24" spans="1:17" x14ac:dyDescent="0.3">
      <c r="A24" s="11" t="s">
        <v>32</v>
      </c>
      <c r="B24" s="11">
        <v>0</v>
      </c>
      <c r="C24" s="11">
        <f>B24</f>
        <v>0</v>
      </c>
      <c r="G24" s="13">
        <v>-10000</v>
      </c>
      <c r="M24" s="13">
        <v>-10000</v>
      </c>
      <c r="N24" s="6"/>
      <c r="O24" s="6"/>
      <c r="P24" s="16"/>
      <c r="Q24" s="16"/>
    </row>
    <row r="25" spans="1:17" s="11" customFormat="1" x14ac:dyDescent="0.3">
      <c r="A25" s="2" t="s">
        <v>60</v>
      </c>
      <c r="B25" s="13">
        <v>-1500</v>
      </c>
      <c r="C25" s="13">
        <v>-1500</v>
      </c>
      <c r="D25" s="13">
        <v>-1500</v>
      </c>
      <c r="E25" s="13">
        <v>-1500</v>
      </c>
      <c r="F25" s="13">
        <v>-1500</v>
      </c>
      <c r="G25" s="13">
        <v>-1500</v>
      </c>
      <c r="H25" s="13">
        <v>-1500</v>
      </c>
      <c r="I25" s="13">
        <v>-1500</v>
      </c>
      <c r="J25" s="13">
        <v>-1500</v>
      </c>
      <c r="K25" s="13">
        <v>-1500</v>
      </c>
      <c r="L25" s="13">
        <v>-1500</v>
      </c>
      <c r="M25" s="13">
        <v>-1500</v>
      </c>
      <c r="N25" s="6"/>
      <c r="O25" s="6"/>
      <c r="P25" s="6"/>
      <c r="Q25" s="6"/>
    </row>
    <row r="26" spans="1:17" x14ac:dyDescent="0.3">
      <c r="A26" s="11" t="s">
        <v>23</v>
      </c>
      <c r="B26" s="20">
        <f>B25</f>
        <v>-1500</v>
      </c>
      <c r="C26" s="20">
        <f t="shared" ref="C26:L26" si="10">C25</f>
        <v>-1500</v>
      </c>
      <c r="D26" s="20">
        <f t="shared" si="10"/>
        <v>-1500</v>
      </c>
      <c r="E26" s="20">
        <f t="shared" si="10"/>
        <v>-1500</v>
      </c>
      <c r="F26" s="20">
        <f t="shared" si="10"/>
        <v>-1500</v>
      </c>
      <c r="G26" s="20">
        <f>G25+G24</f>
        <v>-11500</v>
      </c>
      <c r="H26" s="20">
        <f t="shared" si="10"/>
        <v>-1500</v>
      </c>
      <c r="I26" s="20">
        <f t="shared" si="10"/>
        <v>-1500</v>
      </c>
      <c r="J26" s="20">
        <f t="shared" si="10"/>
        <v>-1500</v>
      </c>
      <c r="K26" s="20">
        <f t="shared" si="10"/>
        <v>-1500</v>
      </c>
      <c r="L26" s="20">
        <f t="shared" si="10"/>
        <v>-1500</v>
      </c>
      <c r="M26" s="20">
        <f>M25+M24</f>
        <v>-11500</v>
      </c>
    </row>
    <row r="27" spans="1:17" x14ac:dyDescent="0.3">
      <c r="A27" s="11"/>
      <c r="B27" s="11"/>
    </row>
    <row r="28" spans="1:17" x14ac:dyDescent="0.3">
      <c r="A28" s="11" t="s">
        <v>52</v>
      </c>
      <c r="B28" s="14">
        <f>'Period 2'!M24</f>
        <v>235916.40015290107</v>
      </c>
      <c r="C28" s="14">
        <f>B29</f>
        <v>206979.91217290142</v>
      </c>
      <c r="D28" s="14">
        <f t="shared" ref="D28:M28" si="11">C29</f>
        <v>205913.14538900726</v>
      </c>
      <c r="E28" s="14">
        <f t="shared" si="11"/>
        <v>275031.08808523545</v>
      </c>
      <c r="F28" s="14">
        <f t="shared" si="11"/>
        <v>344149.0307814636</v>
      </c>
      <c r="G28" s="14">
        <f t="shared" si="11"/>
        <v>413266.97347769176</v>
      </c>
      <c r="H28" s="14">
        <f t="shared" si="11"/>
        <v>460152.50027177925</v>
      </c>
      <c r="I28" s="14">
        <f t="shared" si="11"/>
        <v>512756.68150011753</v>
      </c>
      <c r="J28" s="14">
        <f t="shared" si="11"/>
        <v>581874.62419634569</v>
      </c>
      <c r="K28" s="14">
        <f t="shared" si="11"/>
        <v>650992.56689257384</v>
      </c>
      <c r="L28" s="14">
        <f t="shared" si="11"/>
        <v>707878.09368666133</v>
      </c>
      <c r="M28" s="14">
        <f t="shared" si="11"/>
        <v>776996.03638288949</v>
      </c>
    </row>
    <row r="29" spans="1:17" x14ac:dyDescent="0.3">
      <c r="A29" s="11" t="s">
        <v>53</v>
      </c>
      <c r="B29" s="14">
        <f>B28+B16+B26+B21</f>
        <v>206979.91217290142</v>
      </c>
      <c r="C29" s="14">
        <f t="shared" ref="C29:M29" si="12">C28+C16+C26+C21</f>
        <v>205913.14538900726</v>
      </c>
      <c r="D29" s="14">
        <f t="shared" si="12"/>
        <v>275031.08808523545</v>
      </c>
      <c r="E29" s="14">
        <f t="shared" si="12"/>
        <v>344149.0307814636</v>
      </c>
      <c r="F29" s="14">
        <f t="shared" si="12"/>
        <v>413266.97347769176</v>
      </c>
      <c r="G29" s="14">
        <f t="shared" si="12"/>
        <v>460152.50027177925</v>
      </c>
      <c r="H29" s="14">
        <f t="shared" si="12"/>
        <v>512756.68150011753</v>
      </c>
      <c r="I29" s="14">
        <f t="shared" si="12"/>
        <v>581874.62419634569</v>
      </c>
      <c r="J29" s="14">
        <f t="shared" si="12"/>
        <v>650992.56689257384</v>
      </c>
      <c r="K29" s="14">
        <f t="shared" si="12"/>
        <v>707878.09368666133</v>
      </c>
      <c r="L29" s="14">
        <f t="shared" si="12"/>
        <v>776996.03638288949</v>
      </c>
      <c r="M29" s="14">
        <f t="shared" si="12"/>
        <v>836113.97907911765</v>
      </c>
    </row>
  </sheetData>
  <mergeCells count="5">
    <mergeCell ref="A1:C1"/>
    <mergeCell ref="A2:C2"/>
    <mergeCell ref="O3:Q3"/>
    <mergeCell ref="O4:Q4"/>
    <mergeCell ref="O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G1" workbookViewId="0">
      <selection activeCell="T14" sqref="T14"/>
    </sheetView>
  </sheetViews>
  <sheetFormatPr defaultRowHeight="14.4" x14ac:dyDescent="0.3"/>
  <cols>
    <col min="1" max="1" width="37.44140625" customWidth="1"/>
    <col min="2" max="2" width="23.6640625" customWidth="1"/>
    <col min="3" max="13" width="13.33203125" bestFit="1" customWidth="1"/>
    <col min="15" max="15" width="22" bestFit="1" customWidth="1"/>
    <col min="16" max="16" width="11.5546875" bestFit="1" customWidth="1"/>
    <col min="17" max="17" width="13.33203125" bestFit="1" customWidth="1"/>
  </cols>
  <sheetData>
    <row r="1" spans="1:17" x14ac:dyDescent="0.3">
      <c r="A1" s="30" t="s">
        <v>24</v>
      </c>
      <c r="B1" s="30"/>
      <c r="C1" s="30"/>
    </row>
    <row r="2" spans="1:17" x14ac:dyDescent="0.3">
      <c r="A2" s="30" t="s">
        <v>38</v>
      </c>
      <c r="B2" s="30"/>
      <c r="C2" s="30"/>
      <c r="O2" s="6"/>
      <c r="P2" s="6"/>
      <c r="Q2" s="6"/>
    </row>
    <row r="3" spans="1:17" x14ac:dyDescent="0.3">
      <c r="A3" s="12" t="s">
        <v>2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  <c r="G3" s="11" t="s">
        <v>45</v>
      </c>
      <c r="H3" s="11" t="s">
        <v>55</v>
      </c>
      <c r="I3" s="11" t="s">
        <v>47</v>
      </c>
      <c r="J3" s="11" t="s">
        <v>48</v>
      </c>
      <c r="K3" s="11" t="s">
        <v>49</v>
      </c>
      <c r="L3" s="11" t="s">
        <v>50</v>
      </c>
      <c r="M3" s="11" t="s">
        <v>51</v>
      </c>
      <c r="O3" s="33"/>
      <c r="P3" s="33"/>
      <c r="Q3" s="33"/>
    </row>
    <row r="4" spans="1:17" x14ac:dyDescent="0.3">
      <c r="A4" s="11" t="s">
        <v>26</v>
      </c>
      <c r="B4" s="13">
        <f>116972.47706422/12</f>
        <v>9747.7064220183329</v>
      </c>
      <c r="C4" s="13">
        <f t="shared" ref="C4:M4" si="0">116972.47706422/12</f>
        <v>9747.7064220183329</v>
      </c>
      <c r="D4" s="13">
        <f t="shared" si="0"/>
        <v>9747.7064220183329</v>
      </c>
      <c r="E4" s="13">
        <f t="shared" si="0"/>
        <v>9747.7064220183329</v>
      </c>
      <c r="F4" s="13">
        <f t="shared" si="0"/>
        <v>9747.7064220183329</v>
      </c>
      <c r="G4" s="13">
        <f t="shared" si="0"/>
        <v>9747.7064220183329</v>
      </c>
      <c r="H4" s="13">
        <f t="shared" si="0"/>
        <v>9747.7064220183329</v>
      </c>
      <c r="I4" s="13">
        <f t="shared" si="0"/>
        <v>9747.7064220183329</v>
      </c>
      <c r="J4" s="13">
        <f t="shared" si="0"/>
        <v>9747.7064220183329</v>
      </c>
      <c r="K4" s="13">
        <f t="shared" si="0"/>
        <v>9747.7064220183329</v>
      </c>
      <c r="L4" s="13">
        <f t="shared" si="0"/>
        <v>9747.7064220183329</v>
      </c>
      <c r="M4" s="13">
        <f t="shared" si="0"/>
        <v>9747.7064220183329</v>
      </c>
      <c r="O4" s="33"/>
      <c r="P4" s="33"/>
      <c r="Q4" s="33"/>
    </row>
    <row r="5" spans="1:17" x14ac:dyDescent="0.3">
      <c r="A5" s="11" t="s">
        <v>27</v>
      </c>
      <c r="B5" s="13">
        <f>2064220.18348624/12</f>
        <v>172018.34862385332</v>
      </c>
      <c r="C5" s="13">
        <f t="shared" ref="C5:M5" si="1">2064220.18348624/12</f>
        <v>172018.34862385332</v>
      </c>
      <c r="D5" s="13">
        <f t="shared" si="1"/>
        <v>172018.34862385332</v>
      </c>
      <c r="E5" s="13">
        <f t="shared" si="1"/>
        <v>172018.34862385332</v>
      </c>
      <c r="F5" s="13">
        <f t="shared" si="1"/>
        <v>172018.34862385332</v>
      </c>
      <c r="G5" s="13">
        <f t="shared" si="1"/>
        <v>172018.34862385332</v>
      </c>
      <c r="H5" s="13">
        <f t="shared" si="1"/>
        <v>172018.34862385332</v>
      </c>
      <c r="I5" s="13">
        <f t="shared" si="1"/>
        <v>172018.34862385332</v>
      </c>
      <c r="J5" s="13">
        <f t="shared" si="1"/>
        <v>172018.34862385332</v>
      </c>
      <c r="K5" s="13">
        <f t="shared" si="1"/>
        <v>172018.34862385332</v>
      </c>
      <c r="L5" s="13">
        <f t="shared" si="1"/>
        <v>172018.34862385332</v>
      </c>
      <c r="M5" s="13">
        <f t="shared" si="1"/>
        <v>172018.34862385332</v>
      </c>
      <c r="O5" s="33"/>
      <c r="P5" s="33"/>
      <c r="Q5" s="33"/>
    </row>
    <row r="6" spans="1:17" x14ac:dyDescent="0.3">
      <c r="A6" s="15" t="s">
        <v>6</v>
      </c>
      <c r="B6" s="16">
        <f>-917.4/12</f>
        <v>-76.45</v>
      </c>
      <c r="C6" s="16">
        <f t="shared" ref="C6:M6" si="2">-917.4/12</f>
        <v>-76.45</v>
      </c>
      <c r="D6" s="16">
        <f t="shared" si="2"/>
        <v>-76.45</v>
      </c>
      <c r="E6" s="16">
        <f t="shared" si="2"/>
        <v>-76.45</v>
      </c>
      <c r="F6" s="16">
        <f t="shared" si="2"/>
        <v>-76.45</v>
      </c>
      <c r="G6" s="16">
        <f t="shared" si="2"/>
        <v>-76.45</v>
      </c>
      <c r="H6" s="16">
        <f t="shared" si="2"/>
        <v>-76.45</v>
      </c>
      <c r="I6" s="16">
        <f t="shared" si="2"/>
        <v>-76.45</v>
      </c>
      <c r="J6" s="16">
        <f t="shared" si="2"/>
        <v>-76.45</v>
      </c>
      <c r="K6" s="16">
        <f t="shared" si="2"/>
        <v>-76.45</v>
      </c>
      <c r="L6" s="16">
        <f t="shared" si="2"/>
        <v>-76.45</v>
      </c>
      <c r="M6" s="16">
        <f t="shared" si="2"/>
        <v>-76.45</v>
      </c>
      <c r="O6" s="6"/>
      <c r="P6" s="16"/>
      <c r="Q6" s="16"/>
    </row>
    <row r="7" spans="1:17" x14ac:dyDescent="0.3">
      <c r="A7" s="15" t="s">
        <v>7</v>
      </c>
      <c r="B7" s="16">
        <f>-137.614678899083/12</f>
        <v>-11.467889908256916</v>
      </c>
      <c r="C7" s="16">
        <f t="shared" ref="C7:M7" si="3">-137.614678899083/12</f>
        <v>-11.467889908256916</v>
      </c>
      <c r="D7" s="16">
        <f t="shared" si="3"/>
        <v>-11.467889908256916</v>
      </c>
      <c r="E7" s="16">
        <f t="shared" si="3"/>
        <v>-11.467889908256916</v>
      </c>
      <c r="F7" s="16">
        <f t="shared" si="3"/>
        <v>-11.467889908256916</v>
      </c>
      <c r="G7" s="16">
        <f t="shared" si="3"/>
        <v>-11.467889908256916</v>
      </c>
      <c r="H7" s="16">
        <f t="shared" si="3"/>
        <v>-11.467889908256916</v>
      </c>
      <c r="I7" s="16">
        <f t="shared" si="3"/>
        <v>-11.467889908256916</v>
      </c>
      <c r="J7" s="16">
        <f t="shared" si="3"/>
        <v>-11.467889908256916</v>
      </c>
      <c r="K7" s="16">
        <f t="shared" si="3"/>
        <v>-11.467889908256916</v>
      </c>
      <c r="L7" s="16">
        <f t="shared" si="3"/>
        <v>-11.467889908256916</v>
      </c>
      <c r="M7" s="16">
        <f t="shared" si="3"/>
        <v>-11.467889908256916</v>
      </c>
      <c r="O7" s="26"/>
      <c r="P7" s="16"/>
      <c r="Q7" s="16"/>
    </row>
    <row r="8" spans="1:17" x14ac:dyDescent="0.3">
      <c r="A8" s="15" t="s">
        <v>28</v>
      </c>
      <c r="B8" s="16">
        <v>-200</v>
      </c>
      <c r="C8" s="14"/>
      <c r="O8" s="6"/>
      <c r="P8" s="16"/>
      <c r="Q8" s="16"/>
    </row>
    <row r="9" spans="1:17" x14ac:dyDescent="0.3">
      <c r="A9" s="15" t="s">
        <v>36</v>
      </c>
      <c r="B9" s="16">
        <f>-3058.10397553517/12</f>
        <v>-254.84199796126416</v>
      </c>
      <c r="C9" s="16">
        <f t="shared" ref="C9:M9" si="4">-3058.10397553517/12</f>
        <v>-254.84199796126416</v>
      </c>
      <c r="D9" s="16">
        <f t="shared" si="4"/>
        <v>-254.84199796126416</v>
      </c>
      <c r="E9" s="16">
        <f t="shared" si="4"/>
        <v>-254.84199796126416</v>
      </c>
      <c r="F9" s="16">
        <f t="shared" si="4"/>
        <v>-254.84199796126416</v>
      </c>
      <c r="G9" s="16">
        <f t="shared" si="4"/>
        <v>-254.84199796126416</v>
      </c>
      <c r="H9" s="16">
        <f t="shared" si="4"/>
        <v>-254.84199796126416</v>
      </c>
      <c r="I9" s="16">
        <f t="shared" si="4"/>
        <v>-254.84199796126416</v>
      </c>
      <c r="J9" s="16">
        <f t="shared" si="4"/>
        <v>-254.84199796126416</v>
      </c>
      <c r="K9" s="16">
        <f t="shared" si="4"/>
        <v>-254.84199796126416</v>
      </c>
      <c r="L9" s="16">
        <f t="shared" si="4"/>
        <v>-254.84199796126416</v>
      </c>
      <c r="M9" s="16">
        <f t="shared" si="4"/>
        <v>-254.84199796126416</v>
      </c>
      <c r="O9" s="6"/>
      <c r="P9" s="16"/>
      <c r="Q9" s="16"/>
    </row>
    <row r="10" spans="1:17" x14ac:dyDescent="0.3">
      <c r="A10" s="15" t="s">
        <v>29</v>
      </c>
      <c r="B10" s="17">
        <f>-68477.0642201835/12</f>
        <v>-5706.422018348625</v>
      </c>
      <c r="C10" s="17">
        <f t="shared" ref="C10:M10" si="5">-68477.0642201835/12</f>
        <v>-5706.422018348625</v>
      </c>
      <c r="D10" s="17">
        <f t="shared" si="5"/>
        <v>-5706.422018348625</v>
      </c>
      <c r="E10" s="17">
        <f t="shared" si="5"/>
        <v>-5706.422018348625</v>
      </c>
      <c r="F10" s="17">
        <f t="shared" si="5"/>
        <v>-5706.422018348625</v>
      </c>
      <c r="G10" s="17">
        <f t="shared" si="5"/>
        <v>-5706.422018348625</v>
      </c>
      <c r="H10" s="17">
        <f t="shared" si="5"/>
        <v>-5706.422018348625</v>
      </c>
      <c r="I10" s="17">
        <f t="shared" si="5"/>
        <v>-5706.422018348625</v>
      </c>
      <c r="J10" s="17">
        <f t="shared" si="5"/>
        <v>-5706.422018348625</v>
      </c>
      <c r="K10" s="17">
        <f t="shared" si="5"/>
        <v>-5706.422018348625</v>
      </c>
      <c r="L10" s="17">
        <f t="shared" si="5"/>
        <v>-5706.422018348625</v>
      </c>
      <c r="M10" s="17">
        <f t="shared" si="5"/>
        <v>-5706.422018348625</v>
      </c>
      <c r="O10" s="6"/>
      <c r="P10" s="16"/>
      <c r="Q10" s="16"/>
    </row>
    <row r="11" spans="1:17" x14ac:dyDescent="0.3">
      <c r="A11" s="15" t="s">
        <v>30</v>
      </c>
      <c r="B11" s="24">
        <f>-250</f>
        <v>-250</v>
      </c>
      <c r="C11" s="24">
        <f t="shared" ref="C11:M11" si="6">-250</f>
        <v>-250</v>
      </c>
      <c r="D11" s="24">
        <f t="shared" si="6"/>
        <v>-250</v>
      </c>
      <c r="E11" s="24">
        <f t="shared" si="6"/>
        <v>-250</v>
      </c>
      <c r="F11" s="24">
        <f t="shared" si="6"/>
        <v>-250</v>
      </c>
      <c r="G11" s="24">
        <f t="shared" si="6"/>
        <v>-250</v>
      </c>
      <c r="H11" s="24">
        <f t="shared" si="6"/>
        <v>-250</v>
      </c>
      <c r="I11" s="24">
        <f t="shared" si="6"/>
        <v>-250</v>
      </c>
      <c r="J11" s="24">
        <f t="shared" si="6"/>
        <v>-250</v>
      </c>
      <c r="K11" s="24">
        <f t="shared" si="6"/>
        <v>-250</v>
      </c>
      <c r="L11" s="24">
        <f t="shared" si="6"/>
        <v>-250</v>
      </c>
      <c r="M11" s="24">
        <f t="shared" si="6"/>
        <v>-250</v>
      </c>
      <c r="O11" s="26"/>
      <c r="P11" s="16"/>
      <c r="Q11" s="16"/>
    </row>
    <row r="12" spans="1:17" x14ac:dyDescent="0.3">
      <c r="A12" s="15" t="s">
        <v>34</v>
      </c>
      <c r="B12" s="17">
        <v>-2000</v>
      </c>
      <c r="C12" s="17">
        <v>-2000</v>
      </c>
      <c r="D12" s="17">
        <v>-2000</v>
      </c>
      <c r="E12" s="17">
        <v>-2000</v>
      </c>
      <c r="F12" s="17">
        <v>-2000</v>
      </c>
      <c r="G12" s="17">
        <v>-2000</v>
      </c>
      <c r="H12" s="17">
        <v>-2000</v>
      </c>
      <c r="I12" s="17">
        <v>-2000</v>
      </c>
      <c r="J12" s="17">
        <v>-2000</v>
      </c>
      <c r="K12" s="17">
        <v>-2000</v>
      </c>
      <c r="L12" s="17">
        <v>-2000</v>
      </c>
      <c r="M12" s="17">
        <v>-2000</v>
      </c>
      <c r="O12" s="6"/>
      <c r="P12" s="16"/>
      <c r="Q12" s="16"/>
    </row>
    <row r="13" spans="1:17" x14ac:dyDescent="0.3">
      <c r="A13" s="15" t="s">
        <v>31</v>
      </c>
      <c r="B13" s="17">
        <f>-41458.5321100917/12</f>
        <v>-3454.8776758409749</v>
      </c>
      <c r="C13" s="17">
        <f t="shared" ref="C13:M13" si="7">-41458.5321100917/12</f>
        <v>-3454.8776758409749</v>
      </c>
      <c r="D13" s="17">
        <f t="shared" si="7"/>
        <v>-3454.8776758409749</v>
      </c>
      <c r="E13" s="17">
        <f t="shared" si="7"/>
        <v>-3454.8776758409749</v>
      </c>
      <c r="F13" s="17">
        <f t="shared" si="7"/>
        <v>-3454.8776758409749</v>
      </c>
      <c r="G13" s="17">
        <f t="shared" si="7"/>
        <v>-3454.8776758409749</v>
      </c>
      <c r="H13" s="17">
        <f t="shared" si="7"/>
        <v>-3454.8776758409749</v>
      </c>
      <c r="I13" s="17">
        <f t="shared" si="7"/>
        <v>-3454.8776758409749</v>
      </c>
      <c r="J13" s="17">
        <f t="shared" si="7"/>
        <v>-3454.8776758409749</v>
      </c>
      <c r="K13" s="17">
        <f t="shared" si="7"/>
        <v>-3454.8776758409749</v>
      </c>
      <c r="L13" s="17">
        <f t="shared" si="7"/>
        <v>-3454.8776758409749</v>
      </c>
      <c r="M13" s="17">
        <f t="shared" si="7"/>
        <v>-3454.8776758409749</v>
      </c>
      <c r="O13" s="6"/>
      <c r="P13" s="16"/>
      <c r="Q13" s="16"/>
    </row>
    <row r="14" spans="1:17" x14ac:dyDescent="0.3">
      <c r="A14" s="15" t="s">
        <v>10</v>
      </c>
      <c r="B14" s="17">
        <v>-74877.675840978598</v>
      </c>
      <c r="C14" s="14"/>
      <c r="F14">
        <v>-25688.073394495401</v>
      </c>
      <c r="G14" s="14"/>
      <c r="H14">
        <v>-16513.761467889901</v>
      </c>
      <c r="J14" s="11">
        <v>-25688.073394495401</v>
      </c>
      <c r="O14" s="6"/>
      <c r="P14" s="16"/>
      <c r="Q14" s="16"/>
    </row>
    <row r="15" spans="1:17" x14ac:dyDescent="0.3">
      <c r="A15" s="15" t="s">
        <v>13</v>
      </c>
      <c r="B15" s="7">
        <f>(B5+B6)*0.3*-1</f>
        <v>-51582.569587155995</v>
      </c>
      <c r="C15" s="7">
        <f t="shared" ref="C15:M15" si="8">(C5+C6)*0.3*-1</f>
        <v>-51582.569587155995</v>
      </c>
      <c r="D15" s="7">
        <f t="shared" si="8"/>
        <v>-51582.569587155995</v>
      </c>
      <c r="E15" s="7">
        <f t="shared" si="8"/>
        <v>-51582.569587155995</v>
      </c>
      <c r="F15" s="7">
        <f t="shared" si="8"/>
        <v>-51582.569587155995</v>
      </c>
      <c r="G15" s="7">
        <f t="shared" si="8"/>
        <v>-51582.569587155995</v>
      </c>
      <c r="H15" s="7">
        <f t="shared" si="8"/>
        <v>-51582.569587155995</v>
      </c>
      <c r="I15" s="7">
        <f t="shared" si="8"/>
        <v>-51582.569587155995</v>
      </c>
      <c r="J15" s="7">
        <f t="shared" si="8"/>
        <v>-51582.569587155995</v>
      </c>
      <c r="K15" s="7">
        <f t="shared" si="8"/>
        <v>-51582.569587155995</v>
      </c>
      <c r="L15" s="7">
        <f t="shared" si="8"/>
        <v>-51582.569587155995</v>
      </c>
      <c r="M15" s="7">
        <f t="shared" si="8"/>
        <v>-51582.569587155995</v>
      </c>
      <c r="O15" s="6"/>
      <c r="P15" s="16"/>
      <c r="Q15" s="16"/>
    </row>
    <row r="16" spans="1:17" x14ac:dyDescent="0.3">
      <c r="A16" s="4" t="s">
        <v>14</v>
      </c>
      <c r="B16" s="13">
        <f>SUM(B4:B15)</f>
        <v>43351.750035677927</v>
      </c>
      <c r="C16" s="13">
        <f t="shared" ref="C16:M16" si="9">SUM(C4:C15)</f>
        <v>118429.42587665652</v>
      </c>
      <c r="D16" s="13">
        <f t="shared" si="9"/>
        <v>118429.42587665652</v>
      </c>
      <c r="E16" s="13">
        <f t="shared" si="9"/>
        <v>118429.42587665652</v>
      </c>
      <c r="F16" s="13">
        <f t="shared" si="9"/>
        <v>92741.352482161106</v>
      </c>
      <c r="G16" s="13">
        <f t="shared" si="9"/>
        <v>118429.42587665652</v>
      </c>
      <c r="H16" s="13">
        <f t="shared" si="9"/>
        <v>101915.66440876661</v>
      </c>
      <c r="I16" s="13">
        <f t="shared" si="9"/>
        <v>118429.42587665652</v>
      </c>
      <c r="J16" s="13">
        <f t="shared" si="9"/>
        <v>92741.352482161106</v>
      </c>
      <c r="K16" s="13">
        <f t="shared" si="9"/>
        <v>118429.42587665652</v>
      </c>
      <c r="L16" s="13">
        <f t="shared" si="9"/>
        <v>118429.42587665652</v>
      </c>
      <c r="M16" s="13">
        <f t="shared" si="9"/>
        <v>118429.42587665652</v>
      </c>
      <c r="O16" s="6"/>
      <c r="P16" s="17"/>
      <c r="Q16" s="16"/>
    </row>
    <row r="17" spans="1:17" x14ac:dyDescent="0.3">
      <c r="A17" s="12" t="s">
        <v>15</v>
      </c>
      <c r="B17" s="13"/>
      <c r="C17" s="11"/>
      <c r="O17" s="6"/>
      <c r="P17" s="17"/>
      <c r="Q17" s="16"/>
    </row>
    <row r="18" spans="1:17" x14ac:dyDescent="0.3">
      <c r="A18" s="2"/>
      <c r="B18" s="11"/>
      <c r="C18" s="11"/>
      <c r="O18" s="6"/>
      <c r="P18" s="17"/>
      <c r="Q18" s="16"/>
    </row>
    <row r="19" spans="1:17" x14ac:dyDescent="0.3">
      <c r="A19" s="12" t="s">
        <v>21</v>
      </c>
      <c r="B19" s="11"/>
      <c r="C19" s="11"/>
      <c r="O19" s="6"/>
      <c r="P19" s="17"/>
      <c r="Q19" s="16"/>
    </row>
    <row r="20" spans="1:17" x14ac:dyDescent="0.3">
      <c r="A20" s="11" t="s">
        <v>32</v>
      </c>
      <c r="B20" s="11"/>
      <c r="C20" s="11"/>
      <c r="G20" s="13">
        <v>-10000</v>
      </c>
      <c r="M20" s="13">
        <v>-10000</v>
      </c>
      <c r="O20" s="6"/>
      <c r="P20" s="17"/>
      <c r="Q20" s="16"/>
    </row>
    <row r="21" spans="1:17" s="11" customFormat="1" x14ac:dyDescent="0.3">
      <c r="A21" s="25" t="s">
        <v>59</v>
      </c>
      <c r="B21" s="13">
        <v>-1500</v>
      </c>
      <c r="C21" s="13">
        <v>-1500</v>
      </c>
      <c r="D21" s="13">
        <v>-1500</v>
      </c>
      <c r="E21" s="13">
        <v>-1500</v>
      </c>
      <c r="F21" s="13">
        <v>-1500</v>
      </c>
      <c r="G21" s="13">
        <v>-1500</v>
      </c>
      <c r="H21" s="13">
        <v>-1500</v>
      </c>
      <c r="I21" s="13">
        <v>-1500</v>
      </c>
      <c r="J21" s="13"/>
      <c r="K21" s="13"/>
      <c r="L21" s="13"/>
      <c r="M21" s="13"/>
      <c r="O21" s="6"/>
      <c r="P21" s="16"/>
      <c r="Q21" s="16"/>
    </row>
    <row r="22" spans="1:17" x14ac:dyDescent="0.3">
      <c r="A22" s="11" t="s">
        <v>23</v>
      </c>
      <c r="B22" s="11">
        <f>SUM(B20:B21)</f>
        <v>-1500</v>
      </c>
      <c r="C22" s="11">
        <f t="shared" ref="C22:M22" si="10">SUM(C20:C21)</f>
        <v>-1500</v>
      </c>
      <c r="D22" s="11">
        <f t="shared" si="10"/>
        <v>-1500</v>
      </c>
      <c r="E22" s="11">
        <f t="shared" si="10"/>
        <v>-1500</v>
      </c>
      <c r="F22" s="11">
        <f t="shared" si="10"/>
        <v>-1500</v>
      </c>
      <c r="G22" s="11">
        <f t="shared" si="10"/>
        <v>-11500</v>
      </c>
      <c r="H22" s="11">
        <f t="shared" si="10"/>
        <v>-1500</v>
      </c>
      <c r="I22" s="11">
        <f t="shared" si="10"/>
        <v>-1500</v>
      </c>
      <c r="J22" s="11">
        <f t="shared" si="10"/>
        <v>0</v>
      </c>
      <c r="K22" s="11">
        <f t="shared" si="10"/>
        <v>0</v>
      </c>
      <c r="L22" s="11">
        <f t="shared" si="10"/>
        <v>0</v>
      </c>
      <c r="M22" s="11">
        <f t="shared" si="10"/>
        <v>-10000</v>
      </c>
      <c r="O22" s="6"/>
      <c r="P22" s="16"/>
      <c r="Q22" s="16"/>
    </row>
    <row r="23" spans="1:17" x14ac:dyDescent="0.3">
      <c r="A23" s="11"/>
      <c r="B23" s="11"/>
      <c r="C23" s="14"/>
      <c r="O23" s="6"/>
      <c r="P23" s="16"/>
      <c r="Q23" s="16"/>
    </row>
    <row r="24" spans="1:17" x14ac:dyDescent="0.3">
      <c r="A24" s="11" t="s">
        <v>52</v>
      </c>
      <c r="B24" s="14">
        <f>'Period 3'!M29</f>
        <v>836113.97907911765</v>
      </c>
      <c r="C24" s="14">
        <f>B25</f>
        <v>877965.72911479557</v>
      </c>
      <c r="D24" s="14">
        <f t="shared" ref="D24:M24" si="11">C25</f>
        <v>994895.15499145212</v>
      </c>
      <c r="E24" s="14">
        <f t="shared" si="11"/>
        <v>1111824.5808681087</v>
      </c>
      <c r="F24" s="14">
        <f t="shared" si="11"/>
        <v>1228754.0067447652</v>
      </c>
      <c r="G24" s="14">
        <f t="shared" si="11"/>
        <v>1319995.3592269262</v>
      </c>
      <c r="H24" s="14">
        <f t="shared" si="11"/>
        <v>1426924.7851035828</v>
      </c>
      <c r="I24" s="14">
        <f t="shared" si="11"/>
        <v>1527340.4495123494</v>
      </c>
      <c r="J24" s="14">
        <f t="shared" si="11"/>
        <v>1644269.875389006</v>
      </c>
      <c r="K24" s="14">
        <f t="shared" si="11"/>
        <v>1737011.227871167</v>
      </c>
      <c r="L24" s="14">
        <f t="shared" si="11"/>
        <v>1855440.6537478236</v>
      </c>
      <c r="M24" s="14">
        <f t="shared" si="11"/>
        <v>1973870.0796244801</v>
      </c>
      <c r="O24" s="6"/>
      <c r="P24" s="16"/>
      <c r="Q24" s="16"/>
    </row>
    <row r="25" spans="1:17" x14ac:dyDescent="0.3">
      <c r="A25" s="11" t="s">
        <v>53</v>
      </c>
      <c r="B25" s="14">
        <f>B24+B22+B16</f>
        <v>877965.72911479557</v>
      </c>
      <c r="C25" s="14">
        <f t="shared" ref="C25:M25" si="12">C24+C22+C16</f>
        <v>994895.15499145212</v>
      </c>
      <c r="D25" s="14">
        <f t="shared" si="12"/>
        <v>1111824.5808681087</v>
      </c>
      <c r="E25" s="14">
        <f t="shared" si="12"/>
        <v>1228754.0067447652</v>
      </c>
      <c r="F25" s="14">
        <f t="shared" si="12"/>
        <v>1319995.3592269262</v>
      </c>
      <c r="G25" s="14">
        <f t="shared" si="12"/>
        <v>1426924.7851035828</v>
      </c>
      <c r="H25" s="14">
        <f t="shared" si="12"/>
        <v>1527340.4495123494</v>
      </c>
      <c r="I25" s="14">
        <f t="shared" si="12"/>
        <v>1644269.875389006</v>
      </c>
      <c r="J25" s="14">
        <f t="shared" si="12"/>
        <v>1737011.227871167</v>
      </c>
      <c r="K25" s="14">
        <f t="shared" si="12"/>
        <v>1855440.6537478236</v>
      </c>
      <c r="L25" s="14">
        <f t="shared" si="12"/>
        <v>1973870.0796244801</v>
      </c>
      <c r="M25" s="14">
        <f t="shared" si="12"/>
        <v>2082299.5055011366</v>
      </c>
      <c r="O25" s="6"/>
      <c r="P25" s="6"/>
      <c r="Q25" s="6"/>
    </row>
    <row r="26" spans="1:17" x14ac:dyDescent="0.3">
      <c r="B26" s="13"/>
    </row>
  </sheetData>
  <mergeCells count="5">
    <mergeCell ref="A1:C1"/>
    <mergeCell ref="A2:C2"/>
    <mergeCell ref="O3:Q3"/>
    <mergeCell ref="O4:Q4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Period 0</vt:lpstr>
      <vt:lpstr>Period 1</vt:lpstr>
      <vt:lpstr>Period 2</vt:lpstr>
      <vt:lpstr>Period 3</vt:lpstr>
      <vt:lpstr>Period 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DDB</dc:creator>
  <cp:lastModifiedBy>Mikael Mäntylä</cp:lastModifiedBy>
  <cp:revision/>
  <dcterms:created xsi:type="dcterms:W3CDTF">2016-05-24T19:36:54Z</dcterms:created>
  <dcterms:modified xsi:type="dcterms:W3CDTF">2016-06-05T11:16:42Z</dcterms:modified>
</cp:coreProperties>
</file>